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UNIDAD DE DOCTORADO\PREMIOS EXTRAORDINARIOS\4_PREMIOS EXTRAORDINARIOS 2020_21 Y 2021_22\00_CONVOCATORIA\CONVOCATORIA 2021-22\"/>
    </mc:Choice>
  </mc:AlternateContent>
  <workbookProtection workbookAlgorithmName="SHA-512" workbookHashValue="VI3boei4Px1V1HmQqP3zvAnoPcQgsYKJGQfjDo4YZyjtlZpN2bcDYe08Fn+75ooVfnAFybsgT+8zhUZmg/7WBw==" workbookSaltValue="a99G+uENieunkKlWlt5hbg==" workbookSpinCount="100000" lockStructure="1"/>
  <bookViews>
    <workbookView xWindow="4485" yWindow="495" windowWidth="33915" windowHeight="20475" tabRatio="500"/>
  </bookViews>
  <sheets>
    <sheet name="DATOS SOLICITANTE" sheetId="11" r:id="rId1"/>
    <sheet name="CONTRIBUCIONES" sheetId="5" r:id="rId2"/>
    <sheet name="PUNTUACIÓN CONTRIBUCIONES" sheetId="7" state="hidden" r:id="rId3"/>
    <sheet name="PUNTUACIÓN EDUPO" sheetId="8" state="hidden" r:id="rId4"/>
    <sheet name="RESUMEN GLOBAL" sheetId="2" r:id="rId5"/>
    <sheet name="RESUMEN_EXT" sheetId="16" state="hidden" r:id="rId6"/>
    <sheet name="ALOGARITMO" sheetId="12" state="hidden" r:id="rId7"/>
    <sheet name="LISTA_EDUPO" sheetId="6" state="hidden" r:id="rId8"/>
    <sheet name="LISTA_BAREMOS" sheetId="14" state="hidden" r:id="rId9"/>
    <sheet name="LISTA_PROGRAMAS" sheetId="17" state="hidden" r:id="rId10"/>
    <sheet name="Fechas" sheetId="18" state="hidden" r:id="rId11"/>
  </sheets>
  <definedNames>
    <definedName name="DAE">LISTA_PROGRAMAS!$F$3</definedName>
    <definedName name="DAF">LISTA_PROGRAMAS!$G$3:$G$4</definedName>
    <definedName name="DAM">LISTA_PROGRAMAS!$H$3:$H$4</definedName>
    <definedName name="DBI">LISTA_PROGRAMAS!$I$3:$I$5</definedName>
    <definedName name="DHH">LISTA_PROGRAMAS!$J$3</definedName>
    <definedName name="DJP">LISTA_PROGRAMAS!$K$3:$K$4</definedName>
    <definedName name="DMI">LISTA_PROGRAMAS!$L$3</definedName>
    <definedName name="DNF">LISTA_PROGRAMAS!$M$3</definedName>
    <definedName name="DSO">LISTA_PROGRAMAS!$N$3</definedName>
    <definedName name="LDAE">LISTA_PROGRAMAS!$F$18:$F$22</definedName>
    <definedName name="LDAF">LISTA_PROGRAMAS!$G$18:$G$18</definedName>
    <definedName name="LDAM">LISTA_PROGRAMAS!$H$18:$H$23</definedName>
    <definedName name="LDBI">LISTA_PROGRAMAS!$I$18:$I$23</definedName>
    <definedName name="LDHH">LISTA_PROGRAMAS!$J$18:$J$19</definedName>
    <definedName name="LDJP">LISTA_PROGRAMAS!$K$18:$K$22</definedName>
    <definedName name="LDMI">LISTA_PROGRAMAS!$L$18:$L$21</definedName>
    <definedName name="LDNF">LISTA_PROGRAMAS!$M$18:$M$28</definedName>
    <definedName name="LDSO">LISTA_PROGRAMAS!$N$18:$N$19</definedName>
    <definedName name="LPD">'DATOS SOLICITANTE'!$F$8</definedName>
    <definedName name="LPDOCT">LISTA_PROGRAMAS!$E$18:$E$26</definedName>
    <definedName name="PD">'DATOS SOLICITANTE'!$E$8</definedName>
    <definedName name="PDOCT">LISTA_PROGRAMAS!$E$3:$E$11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8" l="1"/>
  <c r="E13" i="18"/>
  <c r="F12" i="18"/>
  <c r="E12" i="18"/>
  <c r="F11" i="18"/>
  <c r="E11" i="18"/>
  <c r="F10" i="18"/>
  <c r="E10" i="18"/>
  <c r="F9" i="18"/>
  <c r="E9" i="18"/>
  <c r="E8" i="11"/>
  <c r="F8" i="11"/>
  <c r="G14" i="11"/>
  <c r="C2" i="16" l="1"/>
  <c r="B2" i="16" s="1"/>
  <c r="A2" i="16" s="1"/>
  <c r="A3" i="5" l="1"/>
  <c r="H2" i="16" l="1"/>
  <c r="G2" i="16"/>
  <c r="A5" i="5"/>
  <c r="B5" i="2" l="1"/>
  <c r="F2" i="16" s="1"/>
  <c r="F5" i="7"/>
  <c r="F18" i="7" s="1"/>
  <c r="F6" i="7"/>
  <c r="F19" i="7" s="1"/>
  <c r="F7" i="7"/>
  <c r="F20" i="7" s="1"/>
  <c r="F8" i="7"/>
  <c r="F9" i="7"/>
  <c r="F22" i="7" s="1"/>
  <c r="F10" i="7"/>
  <c r="F23" i="7" s="1"/>
  <c r="F11" i="7"/>
  <c r="F24" i="7" s="1"/>
  <c r="F12" i="7"/>
  <c r="F13" i="7"/>
  <c r="F26" i="7" s="1"/>
  <c r="F4" i="7"/>
  <c r="F17" i="7" s="1"/>
  <c r="C5" i="8"/>
  <c r="E5" i="8" s="1"/>
  <c r="D24" i="2" s="1"/>
  <c r="C3" i="8"/>
  <c r="E3" i="8" s="1"/>
  <c r="D22" i="2" s="1"/>
  <c r="C4" i="8"/>
  <c r="E4" i="8" s="1"/>
  <c r="A12" i="5"/>
  <c r="Q5" i="5"/>
  <c r="M5" i="5" s="1"/>
  <c r="R5" i="5"/>
  <c r="A6" i="5"/>
  <c r="A7" i="5"/>
  <c r="K7" i="5"/>
  <c r="L7" i="5" s="1"/>
  <c r="E9" i="12"/>
  <c r="A8" i="5"/>
  <c r="A11" i="5"/>
  <c r="A4" i="5"/>
  <c r="K4" i="5"/>
  <c r="L4" i="5" s="1"/>
  <c r="E13" i="12"/>
  <c r="A10" i="5"/>
  <c r="Q3" i="5"/>
  <c r="N3" i="5" s="1"/>
  <c r="R3" i="5"/>
  <c r="A9" i="5"/>
  <c r="K3" i="5"/>
  <c r="L3" i="5" s="1"/>
  <c r="A13" i="5"/>
  <c r="K5" i="5"/>
  <c r="L5" i="5" s="1"/>
  <c r="S5" i="5"/>
  <c r="T5" i="5" s="1"/>
  <c r="K6" i="5"/>
  <c r="L6" i="5" s="1"/>
  <c r="E10" i="12"/>
  <c r="K8" i="5"/>
  <c r="L8" i="5" s="1"/>
  <c r="E8" i="12"/>
  <c r="K11" i="5"/>
  <c r="L11" i="5" s="1"/>
  <c r="E5" i="12"/>
  <c r="K10" i="5"/>
  <c r="L10" i="5" s="1"/>
  <c r="E6" i="12"/>
  <c r="K9" i="5"/>
  <c r="L9" i="5" s="1"/>
  <c r="E7" i="12"/>
  <c r="F21" i="7"/>
  <c r="S3" i="5"/>
  <c r="T3" i="5" s="1"/>
  <c r="K12" i="5"/>
  <c r="L12" i="5" s="1"/>
  <c r="K13" i="5"/>
  <c r="L13" i="5" s="1"/>
  <c r="F25" i="7"/>
  <c r="Q7" i="5"/>
  <c r="G1" i="7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M52" i="5" s="1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R4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Q6" i="5"/>
  <c r="S7" i="5"/>
  <c r="T7" i="5" s="1"/>
  <c r="Q8" i="5"/>
  <c r="Q9" i="5"/>
  <c r="N9" i="5" s="1"/>
  <c r="Q4" i="5"/>
  <c r="Q10" i="5"/>
  <c r="Q11" i="5"/>
  <c r="M11" i="5" s="1"/>
  <c r="Q12" i="5"/>
  <c r="N12" i="5" s="1"/>
  <c r="Q13" i="5"/>
  <c r="Q14" i="5"/>
  <c r="Q15" i="5"/>
  <c r="N15" i="5" s="1"/>
  <c r="Q16" i="5"/>
  <c r="N16" i="5" s="1"/>
  <c r="K14" i="5"/>
  <c r="L14" i="5" s="1"/>
  <c r="K15" i="5"/>
  <c r="L15" i="5" s="1"/>
  <c r="K16" i="5"/>
  <c r="L16" i="5" s="1"/>
  <c r="K17" i="5"/>
  <c r="L17" i="5" s="1"/>
  <c r="O17" i="5" s="1"/>
  <c r="Q17" i="5"/>
  <c r="M17" i="5" s="1"/>
  <c r="K18" i="5"/>
  <c r="L18" i="5" s="1"/>
  <c r="Q18" i="5"/>
  <c r="N18" i="5" s="1"/>
  <c r="K19" i="5"/>
  <c r="L19" i="5" s="1"/>
  <c r="Q19" i="5"/>
  <c r="N19" i="5" s="1"/>
  <c r="K20" i="5"/>
  <c r="L20" i="5" s="1"/>
  <c r="Q20" i="5"/>
  <c r="N20" i="5" s="1"/>
  <c r="K21" i="5"/>
  <c r="L21" i="5" s="1"/>
  <c r="Q21" i="5"/>
  <c r="M21" i="5" s="1"/>
  <c r="K22" i="5"/>
  <c r="L22" i="5" s="1"/>
  <c r="O22" i="5" s="1"/>
  <c r="Q22" i="5"/>
  <c r="K23" i="5"/>
  <c r="L23" i="5" s="1"/>
  <c r="Q23" i="5"/>
  <c r="N23" i="5" s="1"/>
  <c r="K24" i="5"/>
  <c r="L24" i="5" s="1"/>
  <c r="Q24" i="5"/>
  <c r="N24" i="5" s="1"/>
  <c r="K25" i="5"/>
  <c r="L25" i="5" s="1"/>
  <c r="Q25" i="5"/>
  <c r="K26" i="5"/>
  <c r="L26" i="5" s="1"/>
  <c r="Q26" i="5"/>
  <c r="N26" i="5" s="1"/>
  <c r="K27" i="5"/>
  <c r="L27" i="5" s="1"/>
  <c r="Q27" i="5"/>
  <c r="N27" i="5" s="1"/>
  <c r="K28" i="5"/>
  <c r="L28" i="5" s="1"/>
  <c r="Q28" i="5"/>
  <c r="N28" i="5" s="1"/>
  <c r="K29" i="5"/>
  <c r="L29" i="5" s="1"/>
  <c r="O29" i="5" s="1"/>
  <c r="Q29" i="5"/>
  <c r="K30" i="5"/>
  <c r="L30" i="5"/>
  <c r="O30" i="5" s="1"/>
  <c r="Q30" i="5"/>
  <c r="K31" i="5"/>
  <c r="L31" i="5"/>
  <c r="Q31" i="5"/>
  <c r="N31" i="5" s="1"/>
  <c r="K32" i="5"/>
  <c r="L32" i="5" s="1"/>
  <c r="O32" i="5" s="1"/>
  <c r="Q32" i="5"/>
  <c r="K33" i="5"/>
  <c r="L33" i="5" s="1"/>
  <c r="Q33" i="5"/>
  <c r="N33" i="5" s="1"/>
  <c r="K34" i="5"/>
  <c r="L34" i="5" s="1"/>
  <c r="O34" i="5" s="1"/>
  <c r="Q34" i="5"/>
  <c r="K35" i="5"/>
  <c r="L35" i="5" s="1"/>
  <c r="Q35" i="5"/>
  <c r="N35" i="5" s="1"/>
  <c r="K36" i="5"/>
  <c r="L36" i="5" s="1"/>
  <c r="Q36" i="5"/>
  <c r="N36" i="5" s="1"/>
  <c r="K37" i="5"/>
  <c r="L37" i="5" s="1"/>
  <c r="Q37" i="5"/>
  <c r="N37" i="5" s="1"/>
  <c r="K38" i="5"/>
  <c r="L38" i="5" s="1"/>
  <c r="Q38" i="5"/>
  <c r="K39" i="5"/>
  <c r="L39" i="5" s="1"/>
  <c r="Q39" i="5"/>
  <c r="N39" i="5" s="1"/>
  <c r="K40" i="5"/>
  <c r="L40" i="5" s="1"/>
  <c r="Q40" i="5"/>
  <c r="K41" i="5"/>
  <c r="L41" i="5" s="1"/>
  <c r="Q41" i="5"/>
  <c r="N41" i="5" s="1"/>
  <c r="K42" i="5"/>
  <c r="L42" i="5" s="1"/>
  <c r="Q42" i="5"/>
  <c r="K43" i="5"/>
  <c r="L43" i="5" s="1"/>
  <c r="Q43" i="5"/>
  <c r="N43" i="5" s="1"/>
  <c r="K44" i="5"/>
  <c r="L44" i="5" s="1"/>
  <c r="Q44" i="5"/>
  <c r="N44" i="5" s="1"/>
  <c r="K45" i="5"/>
  <c r="L45" i="5" s="1"/>
  <c r="O45" i="5" s="1"/>
  <c r="Q45" i="5"/>
  <c r="K46" i="5"/>
  <c r="L46" i="5"/>
  <c r="Q46" i="5"/>
  <c r="K47" i="5"/>
  <c r="L47" i="5" s="1"/>
  <c r="Q47" i="5"/>
  <c r="N47" i="5" s="1"/>
  <c r="K48" i="5"/>
  <c r="L48" i="5" s="1"/>
  <c r="O48" i="5" s="1"/>
  <c r="Q48" i="5"/>
  <c r="K49" i="5"/>
  <c r="L49" i="5" s="1"/>
  <c r="Q49" i="5"/>
  <c r="K50" i="5"/>
  <c r="L50" i="5" s="1"/>
  <c r="O50" i="5" s="1"/>
  <c r="Q50" i="5"/>
  <c r="K51" i="5"/>
  <c r="L51" i="5"/>
  <c r="Q51" i="5"/>
  <c r="N51" i="5" s="1"/>
  <c r="K52" i="5"/>
  <c r="L52" i="5" s="1"/>
  <c r="Q52" i="5"/>
  <c r="N52" i="5" s="1"/>
  <c r="K53" i="5"/>
  <c r="L53" i="5" s="1"/>
  <c r="Q53" i="5"/>
  <c r="M53" i="5" s="1"/>
  <c r="K54" i="5"/>
  <c r="L54" i="5" s="1"/>
  <c r="Q54" i="5"/>
  <c r="K55" i="5"/>
  <c r="L55" i="5" s="1"/>
  <c r="Q55" i="5"/>
  <c r="N55" i="5" s="1"/>
  <c r="K56" i="5"/>
  <c r="L56" i="5" s="1"/>
  <c r="Q56" i="5"/>
  <c r="K57" i="5"/>
  <c r="L57" i="5" s="1"/>
  <c r="Q57" i="5"/>
  <c r="N57" i="5" s="1"/>
  <c r="K58" i="5"/>
  <c r="L58" i="5" s="1"/>
  <c r="Q58" i="5"/>
  <c r="K59" i="5"/>
  <c r="L59" i="5" s="1"/>
  <c r="Q59" i="5"/>
  <c r="N59" i="5" s="1"/>
  <c r="K60" i="5"/>
  <c r="L60" i="5" s="1"/>
  <c r="Q60" i="5"/>
  <c r="N60" i="5" s="1"/>
  <c r="K61" i="5"/>
  <c r="L61" i="5" s="1"/>
  <c r="O61" i="5" s="1"/>
  <c r="Q61" i="5"/>
  <c r="K62" i="5"/>
  <c r="L62" i="5"/>
  <c r="Q62" i="5"/>
  <c r="N62" i="5" s="1"/>
  <c r="K63" i="5"/>
  <c r="L63" i="5" s="1"/>
  <c r="Q63" i="5"/>
  <c r="N63" i="5" s="1"/>
  <c r="K64" i="5"/>
  <c r="L64" i="5" s="1"/>
  <c r="O64" i="5" s="1"/>
  <c r="Q64" i="5"/>
  <c r="K65" i="5"/>
  <c r="L65" i="5" s="1"/>
  <c r="Q65" i="5"/>
  <c r="M65" i="5" s="1"/>
  <c r="K66" i="5"/>
  <c r="L66" i="5" s="1"/>
  <c r="O66" i="5" s="1"/>
  <c r="Q66" i="5"/>
  <c r="K67" i="5"/>
  <c r="L67" i="5"/>
  <c r="Q67" i="5"/>
  <c r="N67" i="5" s="1"/>
  <c r="K68" i="5"/>
  <c r="L68" i="5" s="1"/>
  <c r="Q68" i="5"/>
  <c r="N68" i="5" s="1"/>
  <c r="K69" i="5"/>
  <c r="L69" i="5" s="1"/>
  <c r="Q69" i="5"/>
  <c r="M69" i="5" s="1"/>
  <c r="K70" i="5"/>
  <c r="L70" i="5" s="1"/>
  <c r="Q70" i="5"/>
  <c r="K71" i="5"/>
  <c r="L71" i="5" s="1"/>
  <c r="Q71" i="5"/>
  <c r="N71" i="5" s="1"/>
  <c r="K72" i="5"/>
  <c r="L72" i="5" s="1"/>
  <c r="Q72" i="5"/>
  <c r="K73" i="5"/>
  <c r="L73" i="5" s="1"/>
  <c r="Q73" i="5"/>
  <c r="N73" i="5" s="1"/>
  <c r="K74" i="5"/>
  <c r="L74" i="5" s="1"/>
  <c r="Q74" i="5"/>
  <c r="K75" i="5"/>
  <c r="L75" i="5" s="1"/>
  <c r="Q75" i="5"/>
  <c r="N75" i="5" s="1"/>
  <c r="K76" i="5"/>
  <c r="L76" i="5" s="1"/>
  <c r="Q76" i="5"/>
  <c r="N76" i="5" s="1"/>
  <c r="K77" i="5"/>
  <c r="L77" i="5" s="1"/>
  <c r="O77" i="5" s="1"/>
  <c r="Q77" i="5"/>
  <c r="K78" i="5"/>
  <c r="L78" i="5"/>
  <c r="Q78" i="5"/>
  <c r="N78" i="5" s="1"/>
  <c r="K79" i="5"/>
  <c r="L79" i="5" s="1"/>
  <c r="Q79" i="5"/>
  <c r="N79" i="5" s="1"/>
  <c r="K80" i="5"/>
  <c r="L80" i="5" s="1"/>
  <c r="O80" i="5" s="1"/>
  <c r="Q80" i="5"/>
  <c r="K81" i="5"/>
  <c r="L81" i="5" s="1"/>
  <c r="Q81" i="5"/>
  <c r="M81" i="5" s="1"/>
  <c r="K82" i="5"/>
  <c r="L82" i="5" s="1"/>
  <c r="O82" i="5" s="1"/>
  <c r="Q82" i="5"/>
  <c r="K83" i="5"/>
  <c r="L83" i="5" s="1"/>
  <c r="Q83" i="5"/>
  <c r="N83" i="5" s="1"/>
  <c r="K84" i="5"/>
  <c r="L84" i="5" s="1"/>
  <c r="Q84" i="5"/>
  <c r="N84" i="5" s="1"/>
  <c r="K85" i="5"/>
  <c r="L85" i="5" s="1"/>
  <c r="Q85" i="5"/>
  <c r="M85" i="5" s="1"/>
  <c r="K86" i="5"/>
  <c r="L86" i="5" s="1"/>
  <c r="O86" i="5" s="1"/>
  <c r="Q86" i="5"/>
  <c r="K87" i="5"/>
  <c r="L87" i="5" s="1"/>
  <c r="Q87" i="5"/>
  <c r="N87" i="5" s="1"/>
  <c r="K88" i="5"/>
  <c r="L88" i="5" s="1"/>
  <c r="Q88" i="5"/>
  <c r="K89" i="5"/>
  <c r="L89" i="5" s="1"/>
  <c r="Q89" i="5"/>
  <c r="N89" i="5" s="1"/>
  <c r="K90" i="5"/>
  <c r="L90" i="5" s="1"/>
  <c r="O90" i="5" s="1"/>
  <c r="Q90" i="5"/>
  <c r="K91" i="5"/>
  <c r="L91" i="5"/>
  <c r="Q91" i="5"/>
  <c r="N91" i="5" s="1"/>
  <c r="K92" i="5"/>
  <c r="L92" i="5" s="1"/>
  <c r="Q92" i="5"/>
  <c r="K93" i="5"/>
  <c r="L93" i="5" s="1"/>
  <c r="O93" i="5" s="1"/>
  <c r="Q93" i="5"/>
  <c r="K94" i="5"/>
  <c r="L94" i="5"/>
  <c r="Q94" i="5"/>
  <c r="N94" i="5" s="1"/>
  <c r="K95" i="5"/>
  <c r="L95" i="5" s="1"/>
  <c r="Q95" i="5"/>
  <c r="N95" i="5" s="1"/>
  <c r="K96" i="5"/>
  <c r="L96" i="5" s="1"/>
  <c r="Q96" i="5"/>
  <c r="N96" i="5" s="1"/>
  <c r="K97" i="5"/>
  <c r="L97" i="5" s="1"/>
  <c r="Q97" i="5"/>
  <c r="M97" i="5" s="1"/>
  <c r="K98" i="5"/>
  <c r="L98" i="5" s="1"/>
  <c r="Q98" i="5"/>
  <c r="K99" i="5"/>
  <c r="L99" i="5" s="1"/>
  <c r="Q99" i="5"/>
  <c r="N99" i="5" s="1"/>
  <c r="K100" i="5"/>
  <c r="L100" i="5" s="1"/>
  <c r="Q100" i="5"/>
  <c r="N100" i="5" s="1"/>
  <c r="K101" i="5"/>
  <c r="L101" i="5" s="1"/>
  <c r="O101" i="5" s="1"/>
  <c r="Q101" i="5"/>
  <c r="N101" i="5" s="1"/>
  <c r="M24" i="5"/>
  <c r="M41" i="5"/>
  <c r="M45" i="5"/>
  <c r="M61" i="5"/>
  <c r="M64" i="5"/>
  <c r="M77" i="5"/>
  <c r="M93" i="5"/>
  <c r="M101" i="5"/>
  <c r="B4" i="2"/>
  <c r="E2" i="16" s="1"/>
  <c r="B3" i="2"/>
  <c r="D2" i="16" s="1"/>
  <c r="S6" i="5"/>
  <c r="T6" i="5" s="1"/>
  <c r="S4" i="5"/>
  <c r="T4" i="5" s="1"/>
  <c r="S8" i="5"/>
  <c r="T8" i="5" s="1"/>
  <c r="S9" i="5"/>
  <c r="T9" i="5"/>
  <c r="S10" i="5"/>
  <c r="T10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T16" i="5" s="1"/>
  <c r="S17" i="5"/>
  <c r="T17" i="5"/>
  <c r="S18" i="5"/>
  <c r="T18" i="5" s="1"/>
  <c r="S19" i="5"/>
  <c r="T19" i="5" s="1"/>
  <c r="S20" i="5"/>
  <c r="T20" i="5" s="1"/>
  <c r="S21" i="5"/>
  <c r="T21" i="5" s="1"/>
  <c r="S22" i="5"/>
  <c r="T22" i="5" s="1"/>
  <c r="S23" i="5"/>
  <c r="T23" i="5" s="1"/>
  <c r="S24" i="5"/>
  <c r="T24" i="5" s="1"/>
  <c r="S25" i="5"/>
  <c r="T25" i="5" s="1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35" i="5"/>
  <c r="T35" i="5" s="1"/>
  <c r="S36" i="5"/>
  <c r="T36" i="5" s="1"/>
  <c r="S37" i="5"/>
  <c r="T37" i="5" s="1"/>
  <c r="S38" i="5"/>
  <c r="T38" i="5" s="1"/>
  <c r="S39" i="5"/>
  <c r="T39" i="5" s="1"/>
  <c r="S40" i="5"/>
  <c r="T40" i="5" s="1"/>
  <c r="S41" i="5"/>
  <c r="T41" i="5"/>
  <c r="S42" i="5"/>
  <c r="T42" i="5" s="1"/>
  <c r="S43" i="5"/>
  <c r="T43" i="5" s="1"/>
  <c r="S44" i="5"/>
  <c r="T44" i="5" s="1"/>
  <c r="S45" i="5"/>
  <c r="T45" i="5"/>
  <c r="S46" i="5"/>
  <c r="T46" i="5" s="1"/>
  <c r="S47" i="5"/>
  <c r="T47" i="5"/>
  <c r="S48" i="5"/>
  <c r="T48" i="5" s="1"/>
  <c r="S49" i="5"/>
  <c r="T49" i="5" s="1"/>
  <c r="S50" i="5"/>
  <c r="T50" i="5" s="1"/>
  <c r="S51" i="5"/>
  <c r="T51" i="5" s="1"/>
  <c r="S52" i="5"/>
  <c r="T52" i="5" s="1"/>
  <c r="S53" i="5"/>
  <c r="T53" i="5"/>
  <c r="S54" i="5"/>
  <c r="T54" i="5" s="1"/>
  <c r="S55" i="5"/>
  <c r="T55" i="5" s="1"/>
  <c r="S56" i="5"/>
  <c r="T56" i="5" s="1"/>
  <c r="S57" i="5"/>
  <c r="T57" i="5"/>
  <c r="S58" i="5"/>
  <c r="T58" i="5" s="1"/>
  <c r="S59" i="5"/>
  <c r="T59" i="5" s="1"/>
  <c r="S60" i="5"/>
  <c r="T60" i="5" s="1"/>
  <c r="S61" i="5"/>
  <c r="T61" i="5" s="1"/>
  <c r="S62" i="5"/>
  <c r="T62" i="5" s="1"/>
  <c r="S63" i="5"/>
  <c r="T63" i="5" s="1"/>
  <c r="S64" i="5"/>
  <c r="T64" i="5" s="1"/>
  <c r="S65" i="5"/>
  <c r="T65" i="5" s="1"/>
  <c r="S66" i="5"/>
  <c r="T66" i="5" s="1"/>
  <c r="S67" i="5"/>
  <c r="T67" i="5" s="1"/>
  <c r="S68" i="5"/>
  <c r="T68" i="5" s="1"/>
  <c r="S69" i="5"/>
  <c r="T69" i="5" s="1"/>
  <c r="S70" i="5"/>
  <c r="T70" i="5" s="1"/>
  <c r="S71" i="5"/>
  <c r="T71" i="5"/>
  <c r="S72" i="5"/>
  <c r="T72" i="5" s="1"/>
  <c r="S73" i="5"/>
  <c r="T73" i="5" s="1"/>
  <c r="S74" i="5"/>
  <c r="T74" i="5" s="1"/>
  <c r="S75" i="5"/>
  <c r="T75" i="5" s="1"/>
  <c r="S76" i="5"/>
  <c r="T76" i="5" s="1"/>
  <c r="S77" i="5"/>
  <c r="T77" i="5" s="1"/>
  <c r="S78" i="5"/>
  <c r="T78" i="5" s="1"/>
  <c r="S79" i="5"/>
  <c r="T79" i="5" s="1"/>
  <c r="S80" i="5"/>
  <c r="T80" i="5" s="1"/>
  <c r="S81" i="5"/>
  <c r="T81" i="5"/>
  <c r="S82" i="5"/>
  <c r="T82" i="5" s="1"/>
  <c r="S83" i="5"/>
  <c r="T83" i="5" s="1"/>
  <c r="S84" i="5"/>
  <c r="T84" i="5" s="1"/>
  <c r="S85" i="5"/>
  <c r="T85" i="5" s="1"/>
  <c r="S86" i="5"/>
  <c r="T86" i="5" s="1"/>
  <c r="S87" i="5"/>
  <c r="T87" i="5" s="1"/>
  <c r="S88" i="5"/>
  <c r="T88" i="5" s="1"/>
  <c r="S89" i="5"/>
  <c r="T89" i="5" s="1"/>
  <c r="S90" i="5"/>
  <c r="T90" i="5" s="1"/>
  <c r="S91" i="5"/>
  <c r="T91" i="5" s="1"/>
  <c r="S92" i="5"/>
  <c r="T92" i="5" s="1"/>
  <c r="S93" i="5"/>
  <c r="T93" i="5" s="1"/>
  <c r="S94" i="5"/>
  <c r="T94" i="5" s="1"/>
  <c r="S95" i="5"/>
  <c r="T95" i="5" s="1"/>
  <c r="S96" i="5"/>
  <c r="T96" i="5" s="1"/>
  <c r="S97" i="5"/>
  <c r="T97" i="5" s="1"/>
  <c r="S98" i="5"/>
  <c r="T98" i="5" s="1"/>
  <c r="S99" i="5"/>
  <c r="T99" i="5" s="1"/>
  <c r="S100" i="5"/>
  <c r="T100" i="5" s="1"/>
  <c r="S101" i="5"/>
  <c r="T101" i="5" s="1"/>
  <c r="E11" i="12"/>
  <c r="E12" i="12"/>
  <c r="E14" i="12"/>
  <c r="E4" i="12"/>
  <c r="N97" i="5"/>
  <c r="N98" i="5"/>
  <c r="N4" i="5"/>
  <c r="N7" i="5"/>
  <c r="N8" i="5"/>
  <c r="N11" i="5"/>
  <c r="N13" i="5"/>
  <c r="N17" i="5"/>
  <c r="N22" i="5"/>
  <c r="N29" i="5"/>
  <c r="N30" i="5"/>
  <c r="N32" i="5"/>
  <c r="N34" i="5"/>
  <c r="N38" i="5"/>
  <c r="N40" i="5"/>
  <c r="N42" i="5"/>
  <c r="N45" i="5"/>
  <c r="N48" i="5"/>
  <c r="N49" i="5"/>
  <c r="N50" i="5"/>
  <c r="N54" i="5"/>
  <c r="N56" i="5"/>
  <c r="N58" i="5"/>
  <c r="N61" i="5"/>
  <c r="N64" i="5"/>
  <c r="N65" i="5"/>
  <c r="N66" i="5"/>
  <c r="N70" i="5"/>
  <c r="N72" i="5"/>
  <c r="N74" i="5"/>
  <c r="N77" i="5"/>
  <c r="N80" i="5"/>
  <c r="N81" i="5"/>
  <c r="N82" i="5"/>
  <c r="N85" i="5"/>
  <c r="N86" i="5"/>
  <c r="N88" i="5"/>
  <c r="N90" i="5"/>
  <c r="N92" i="5"/>
  <c r="N93" i="5"/>
  <c r="D3" i="2"/>
  <c r="I2" i="16" s="1"/>
  <c r="D6" i="8"/>
  <c r="N69" i="5" l="1"/>
  <c r="N53" i="5"/>
  <c r="M37" i="5"/>
  <c r="O85" i="5"/>
  <c r="O74" i="5"/>
  <c r="O72" i="5"/>
  <c r="O58" i="5"/>
  <c r="O56" i="5"/>
  <c r="O42" i="5"/>
  <c r="O40" i="5"/>
  <c r="M98" i="5"/>
  <c r="M94" i="5"/>
  <c r="M86" i="5"/>
  <c r="M82" i="5"/>
  <c r="M78" i="5"/>
  <c r="M74" i="5"/>
  <c r="M70" i="5"/>
  <c r="M66" i="5"/>
  <c r="M62" i="5"/>
  <c r="M58" i="5"/>
  <c r="M50" i="5"/>
  <c r="M42" i="5"/>
  <c r="M38" i="5"/>
  <c r="M34" i="5"/>
  <c r="M30" i="5"/>
  <c r="M26" i="5"/>
  <c r="M22" i="5"/>
  <c r="O11" i="5"/>
  <c r="M76" i="5"/>
  <c r="M33" i="5"/>
  <c r="O88" i="5"/>
  <c r="M29" i="5"/>
  <c r="N21" i="5"/>
  <c r="O98" i="5"/>
  <c r="O96" i="5"/>
  <c r="O69" i="5"/>
  <c r="O53" i="5"/>
  <c r="M40" i="5"/>
  <c r="O37" i="5"/>
  <c r="O35" i="5"/>
  <c r="O26" i="5"/>
  <c r="O24" i="5"/>
  <c r="O21" i="5"/>
  <c r="O19" i="5"/>
  <c r="M18" i="5"/>
  <c r="M46" i="5"/>
  <c r="N46" i="5"/>
  <c r="M25" i="5"/>
  <c r="N25" i="5"/>
  <c r="O94" i="5"/>
  <c r="O78" i="5"/>
  <c r="M54" i="5"/>
  <c r="O62" i="5"/>
  <c r="O38" i="5"/>
  <c r="O33" i="5"/>
  <c r="O28" i="5"/>
  <c r="O16" i="5"/>
  <c r="O70" i="5"/>
  <c r="O54" i="5"/>
  <c r="O46" i="5"/>
  <c r="O25" i="5"/>
  <c r="O20" i="5"/>
  <c r="O18" i="5"/>
  <c r="O100" i="5"/>
  <c r="O97" i="5"/>
  <c r="O92" i="5"/>
  <c r="O89" i="5"/>
  <c r="O84" i="5"/>
  <c r="O81" i="5"/>
  <c r="O76" i="5"/>
  <c r="O73" i="5"/>
  <c r="O68" i="5"/>
  <c r="O65" i="5"/>
  <c r="O60" i="5"/>
  <c r="O57" i="5"/>
  <c r="O52" i="5"/>
  <c r="O49" i="5"/>
  <c r="O44" i="5"/>
  <c r="O41" i="5"/>
  <c r="O36" i="5"/>
  <c r="M10" i="5"/>
  <c r="M100" i="5"/>
  <c r="M96" i="5"/>
  <c r="M92" i="5"/>
  <c r="M88" i="5"/>
  <c r="M84" i="5"/>
  <c r="M80" i="5"/>
  <c r="M72" i="5"/>
  <c r="M68" i="5"/>
  <c r="M60" i="5"/>
  <c r="M56" i="5"/>
  <c r="M48" i="5"/>
  <c r="M44" i="5"/>
  <c r="M36" i="5"/>
  <c r="M32" i="5"/>
  <c r="M28" i="5"/>
  <c r="M20" i="5"/>
  <c r="M90" i="5"/>
  <c r="M14" i="5"/>
  <c r="O10" i="5"/>
  <c r="O99" i="5"/>
  <c r="O95" i="5"/>
  <c r="O91" i="5"/>
  <c r="O87" i="5"/>
  <c r="O83" i="5"/>
  <c r="O79" i="5"/>
  <c r="O75" i="5"/>
  <c r="O71" i="5"/>
  <c r="O67" i="5"/>
  <c r="O63" i="5"/>
  <c r="O59" i="5"/>
  <c r="O55" i="5"/>
  <c r="O51" i="5"/>
  <c r="O47" i="5"/>
  <c r="O43" i="5"/>
  <c r="O39" i="5"/>
  <c r="O31" i="5"/>
  <c r="O27" i="5"/>
  <c r="O23" i="5"/>
  <c r="O14" i="5"/>
  <c r="M13" i="5"/>
  <c r="M99" i="5"/>
  <c r="M95" i="5"/>
  <c r="M91" i="5"/>
  <c r="M87" i="5"/>
  <c r="M83" i="5"/>
  <c r="M79" i="5"/>
  <c r="M75" i="5"/>
  <c r="M71" i="5"/>
  <c r="M67" i="5"/>
  <c r="M63" i="5"/>
  <c r="M59" i="5"/>
  <c r="M55" i="5"/>
  <c r="M51" i="5"/>
  <c r="M47" i="5"/>
  <c r="M43" i="5"/>
  <c r="M39" i="5"/>
  <c r="M35" i="5"/>
  <c r="M31" i="5"/>
  <c r="M27" i="5"/>
  <c r="M23" i="5"/>
  <c r="M19" i="5"/>
  <c r="O13" i="5"/>
  <c r="M16" i="5"/>
  <c r="O8" i="5"/>
  <c r="N14" i="5"/>
  <c r="N10" i="5"/>
  <c r="N5" i="5"/>
  <c r="M89" i="5"/>
  <c r="M73" i="5"/>
  <c r="M57" i="5"/>
  <c r="M49" i="5"/>
  <c r="O5" i="5"/>
  <c r="M4" i="5"/>
  <c r="M8" i="5"/>
  <c r="E12" i="7"/>
  <c r="M7" i="5"/>
  <c r="O3" i="5"/>
  <c r="M3" i="5"/>
  <c r="E4" i="7"/>
  <c r="E6" i="8"/>
  <c r="D21" i="2" s="1"/>
  <c r="K2" i="16" s="1"/>
  <c r="M12" i="5"/>
  <c r="O12" i="5"/>
  <c r="M9" i="5"/>
  <c r="O9" i="5"/>
  <c r="E7" i="7"/>
  <c r="D11" i="7"/>
  <c r="D23" i="2"/>
  <c r="M6" i="5"/>
  <c r="N6" i="5"/>
  <c r="O6" i="5"/>
  <c r="M15" i="5"/>
  <c r="O15" i="5"/>
  <c r="D7" i="7"/>
  <c r="E8" i="7"/>
  <c r="D10" i="7"/>
  <c r="D6" i="7"/>
  <c r="E13" i="7"/>
  <c r="E9" i="7"/>
  <c r="E5" i="7"/>
  <c r="D13" i="7"/>
  <c r="D9" i="7"/>
  <c r="D5" i="7"/>
  <c r="E10" i="7"/>
  <c r="E6" i="7"/>
  <c r="O4" i="5"/>
  <c r="D12" i="7"/>
  <c r="D8" i="7"/>
  <c r="D4" i="7"/>
  <c r="E11" i="7"/>
  <c r="O7" i="5"/>
  <c r="D17" i="7" l="1"/>
  <c r="G12" i="7"/>
  <c r="H12" i="7" s="1"/>
  <c r="E18" i="7"/>
  <c r="G18" i="7" s="1"/>
  <c r="H18" i="7" s="1"/>
  <c r="D10" i="2" s="1"/>
  <c r="G10" i="7"/>
  <c r="H10" i="7" s="1"/>
  <c r="G5" i="7"/>
  <c r="H5" i="7" s="1"/>
  <c r="G7" i="7"/>
  <c r="H7" i="7"/>
  <c r="D18" i="7"/>
  <c r="E22" i="7"/>
  <c r="D20" i="7"/>
  <c r="E21" i="7"/>
  <c r="E17" i="7"/>
  <c r="G8" i="7"/>
  <c r="H8" i="7"/>
  <c r="D22" i="7"/>
  <c r="D19" i="7"/>
  <c r="D24" i="7"/>
  <c r="E20" i="7"/>
  <c r="G4" i="7"/>
  <c r="H4" i="7" s="1"/>
  <c r="E14" i="7"/>
  <c r="G11" i="7"/>
  <c r="H11" i="7"/>
  <c r="H13" i="7"/>
  <c r="G13" i="7"/>
  <c r="D25" i="7"/>
  <c r="D26" i="7"/>
  <c r="D23" i="7"/>
  <c r="E26" i="7"/>
  <c r="E19" i="7"/>
  <c r="D21" i="7"/>
  <c r="G9" i="7"/>
  <c r="H9" i="7" s="1"/>
  <c r="D14" i="7"/>
  <c r="G6" i="7"/>
  <c r="H6" i="7"/>
  <c r="E23" i="7"/>
  <c r="E24" i="7"/>
  <c r="E25" i="7"/>
  <c r="D27" i="7" l="1"/>
  <c r="G21" i="7"/>
  <c r="H21" i="7"/>
  <c r="D13" i="2" s="1"/>
  <c r="E13" i="2" s="1"/>
  <c r="G25" i="7"/>
  <c r="H25" i="7" s="1"/>
  <c r="D17" i="2" s="1"/>
  <c r="H14" i="7"/>
  <c r="G24" i="7"/>
  <c r="H24" i="7" s="1"/>
  <c r="D16" i="2" s="1"/>
  <c r="G14" i="7"/>
  <c r="G22" i="7"/>
  <c r="H22" i="7" s="1"/>
  <c r="D14" i="2" s="1"/>
  <c r="G26" i="7"/>
  <c r="H26" i="7"/>
  <c r="D18" i="2" s="1"/>
  <c r="E18" i="2" s="1"/>
  <c r="G23" i="7"/>
  <c r="H23" i="7" s="1"/>
  <c r="D15" i="2" s="1"/>
  <c r="G19" i="7"/>
  <c r="H19" i="7"/>
  <c r="D11" i="2" s="1"/>
  <c r="E11" i="2" s="1"/>
  <c r="G20" i="7"/>
  <c r="H20" i="7"/>
  <c r="D12" i="2" s="1"/>
  <c r="E12" i="2" s="1"/>
  <c r="G17" i="7"/>
  <c r="H17" i="7" s="1"/>
  <c r="E27" i="7"/>
  <c r="G27" i="7" l="1"/>
  <c r="H27" i="7"/>
  <c r="D8" i="2" s="1"/>
  <c r="J2" i="16" s="1"/>
  <c r="D9" i="2"/>
  <c r="D26" i="2" l="1"/>
  <c r="E3" i="2" l="1"/>
  <c r="E17" i="2" s="1"/>
  <c r="L2" i="16"/>
  <c r="E16" i="2"/>
  <c r="E14" i="2"/>
  <c r="E15" i="2"/>
  <c r="E9" i="2" l="1"/>
  <c r="E8" i="2"/>
  <c r="E21" i="2"/>
  <c r="E23" i="2"/>
  <c r="E24" i="2"/>
  <c r="E22" i="2"/>
  <c r="E10" i="2"/>
  <c r="E26" i="2" l="1"/>
</calcChain>
</file>

<file path=xl/sharedStrings.xml><?xml version="1.0" encoding="utf-8"?>
<sst xmlns="http://schemas.openxmlformats.org/spreadsheetml/2006/main" count="320" uniqueCount="207">
  <si>
    <t>(0-10)</t>
  </si>
  <si>
    <t>TOTAL</t>
  </si>
  <si>
    <t>nº de autores</t>
  </si>
  <si>
    <t>Puntuación</t>
  </si>
  <si>
    <t>Ponderación</t>
  </si>
  <si>
    <t>Posición autor</t>
  </si>
  <si>
    <t>Título de la contribución</t>
  </si>
  <si>
    <t>Nombre: Congreso, Revista, Editorial</t>
  </si>
  <si>
    <t>CAPÍTULO DE LIBRO PUBLICADO CON ISBN EN EDITORIALES DE PRESTIGIO</t>
  </si>
  <si>
    <t>C1</t>
  </si>
  <si>
    <t>C2</t>
  </si>
  <si>
    <t>C3</t>
  </si>
  <si>
    <t>C4</t>
  </si>
  <si>
    <t>C5</t>
  </si>
  <si>
    <t>C6</t>
  </si>
  <si>
    <t>C7</t>
  </si>
  <si>
    <t>C8</t>
  </si>
  <si>
    <t>Nº Cont</t>
  </si>
  <si>
    <t>Puntuación Pond.</t>
  </si>
  <si>
    <t>SI</t>
  </si>
  <si>
    <t>NO</t>
  </si>
  <si>
    <t>RÉGIMEN DE COTUTELA</t>
  </si>
  <si>
    <t>DNI/PASAPORTE</t>
  </si>
  <si>
    <t>NOMBRE</t>
  </si>
  <si>
    <t>APELLIDOS</t>
  </si>
  <si>
    <t>PROGRAMA DOCTORADO</t>
  </si>
  <si>
    <t>FECHA DEFENSA DE TESIS</t>
  </si>
  <si>
    <t>DAE - Administración y Dirección de Empresas</t>
  </si>
  <si>
    <t>DAF - Ciencias de la Actividad Física y del Deporte</t>
  </si>
  <si>
    <t>DAM - Medio Ambiente y Sociedad</t>
  </si>
  <si>
    <t>DBI - Biotecnología, Ingeniería y Tecnología Química</t>
  </si>
  <si>
    <t>DHH - Historia y Estudios Humanísticos: Europa, América, Arte y Lenguas</t>
  </si>
  <si>
    <t>DJP - Ciencias Jurídicas y Políticas</t>
  </si>
  <si>
    <t>DMI - Estudios Migratorios</t>
  </si>
  <si>
    <t>DNF - Neurociencias</t>
  </si>
  <si>
    <t>DSO - Ciencias Sociales</t>
  </si>
  <si>
    <t>PUNTUACIÓN TOTAL</t>
  </si>
  <si>
    <t>CONTRIBUCIONES A RELLENAR POR EL/LA SOLICITANTE</t>
  </si>
  <si>
    <t>Sel.</t>
  </si>
  <si>
    <t>PANEL MODIFICADO POR COMISIÓN ACADÉMICA</t>
  </si>
  <si>
    <t>Punt. Mod.</t>
  </si>
  <si>
    <t>PANEL PUNTUACIÓN SOLICITANTE</t>
  </si>
  <si>
    <t>NO ACEPTADA</t>
  </si>
  <si>
    <t>NA</t>
  </si>
  <si>
    <t>LISTA TIPO CONTRIBUCIÓN</t>
  </si>
  <si>
    <t>LISTA PROGRAMAS DOCTORADO</t>
  </si>
  <si>
    <t>LISTA MENCIÓN - COTUTELA</t>
  </si>
  <si>
    <t>Tipo Mod.</t>
  </si>
  <si>
    <t>a</t>
  </si>
  <si>
    <t>k</t>
  </si>
  <si>
    <t>n</t>
  </si>
  <si>
    <t>d</t>
  </si>
  <si>
    <t>&gt;10</t>
  </si>
  <si>
    <t>CALCULO POTENCIA k</t>
  </si>
  <si>
    <t>Punt. Pond.</t>
  </si>
  <si>
    <t>Cod. Cont.</t>
  </si>
  <si>
    <t>Tipo Contribución</t>
  </si>
  <si>
    <t>Cod. Cont. Mod.</t>
  </si>
  <si>
    <t>Cod. Com.</t>
  </si>
  <si>
    <t>COMENTARIO DE LA COMISIÓN ACADÉMICA SOBRE LAS MODIFICACIONES</t>
  </si>
  <si>
    <t>Punt. Com.</t>
  </si>
  <si>
    <t>TOTAL CONTRIBUCIONES CIENTÍFICAS</t>
  </si>
  <si>
    <t>TOTAL VALORACIÓN EDUPO</t>
  </si>
  <si>
    <t>Puntación Contribuciones</t>
  </si>
  <si>
    <t>Puntuación EDUPO</t>
  </si>
  <si>
    <t>CORREO ELECTRÓNICO</t>
  </si>
  <si>
    <t>Punt. Norm.</t>
  </si>
  <si>
    <t>Indicios de Calidad (MAX. 100 Palabras)</t>
  </si>
  <si>
    <t>ARTÍCULO EN REVISTA CIENTÍFICA INDEXADA EN OTRAS BASES DE DATOS CON INDICE DE CALIDAD RELATIVO</t>
  </si>
  <si>
    <t>C9</t>
  </si>
  <si>
    <t>ARTÍCULO EN REVISTA CIENTÍFICA INDEXADA EN JCR Q2</t>
  </si>
  <si>
    <t>C10</t>
  </si>
  <si>
    <t>PRESENTACIÓN DE TRABAJO EN CONGRESO NACIONAL/ RESEÑA O RECENSIÓN EN REVISTA NACIONAL</t>
  </si>
  <si>
    <t>MONOGRAFÍA PUBLICADA CON ISBN EN EDITORIAL DE PRESTIGIO</t>
  </si>
  <si>
    <t>MENCIÓN INTERNACIONAL / INDUSTRIAL</t>
  </si>
  <si>
    <t>RAMA DE CONOCIMIENTO</t>
  </si>
  <si>
    <t>PRESENTACIÓN DE TRABAJO  EN CONGRESO INTERNACIONAL/ RESEÑA O RECENSIÓN EN REVISTA INTERNACIONAL</t>
  </si>
  <si>
    <t>MONOGRAFÍA PUBLICADA CON ISBN POR OTRAS EDITORIALES O INSTITUCIONES</t>
  </si>
  <si>
    <t>CAPÍTULO DE LIBRO PUBLICADO CON ISBN POR OTRAS EDITORIALES O INSTITUCIONES</t>
  </si>
  <si>
    <t>ARTÍCULO EN REVISTA CIENTÍFICA INDEXADA EN JCR Q1 / PATENTE REGISTRADA</t>
  </si>
  <si>
    <t>ARTÍCULO EN REVISTA CIENTÍFICA INDEXADA EN JCR o SCOPUS (no recogidas en los puntos anteriores &gt;Q2)</t>
  </si>
  <si>
    <t>Peso (3)</t>
  </si>
  <si>
    <t>Peso (4)</t>
  </si>
  <si>
    <t>nº Contr.</t>
  </si>
  <si>
    <t>Suma Contr.</t>
  </si>
  <si>
    <t>Ciencias Sociales</t>
  </si>
  <si>
    <t>DAE</t>
  </si>
  <si>
    <t>DAF</t>
  </si>
  <si>
    <t>DAM</t>
  </si>
  <si>
    <t>DBI</t>
  </si>
  <si>
    <t>DHH</t>
  </si>
  <si>
    <t>DJP</t>
  </si>
  <si>
    <t>DMI</t>
  </si>
  <si>
    <t>DNF</t>
  </si>
  <si>
    <t>DSO</t>
  </si>
  <si>
    <t>CODIGO</t>
  </si>
  <si>
    <t>LDAE</t>
  </si>
  <si>
    <t>LDAF</t>
  </si>
  <si>
    <t>LDAM</t>
  </si>
  <si>
    <t>LDBI</t>
  </si>
  <si>
    <t>LDHH</t>
  </si>
  <si>
    <t>LDJP</t>
  </si>
  <si>
    <t>LDMI</t>
  </si>
  <si>
    <t>LDNF</t>
  </si>
  <si>
    <t>LDSO</t>
  </si>
  <si>
    <t>LCOD</t>
  </si>
  <si>
    <t>LDAE  Sistemas de Información</t>
  </si>
  <si>
    <t>LDAM  Biodiversidad y Biología de la Conservación</t>
  </si>
  <si>
    <t>LDAM  Simulación Molecular de Sistemas Complejos con Aplicaciones Medioambientales</t>
  </si>
  <si>
    <t>LDMI  Análisis psicosocial de las migraciones</t>
  </si>
  <si>
    <t>LDMI  Análisis social, cultural y de género de las migraciones</t>
  </si>
  <si>
    <t>LDMI  Análisis social, jurídico y político de las migraciones y desarrollo humano: estado de bienestar y gestión de la diversidad</t>
  </si>
  <si>
    <t>LDMI  Globalización y movilidad humana: trabajo y migraciones</t>
  </si>
  <si>
    <t xml:space="preserve">LDNF  Bases moleculares y celulares de la plasticidad neuronal. Mecanismos moleculares y celulares relacionados con la plasticidad neuronal a largo plazo. </t>
  </si>
  <si>
    <t>LDNF  Detección precoz de la enfermedad de Alzheimer basada en la combinación de diferentes marcadores</t>
  </si>
  <si>
    <t>LDNF  Fisiología de la transmisión sináptica</t>
  </si>
  <si>
    <t>LDNF  Génesis y control de órdenes motoras con especial énfasis en los sistemas motores extraocular y facial</t>
  </si>
  <si>
    <t>LDNF  Magnetorrecepción en "Drosophila melanogaster": fisiología de la detección de campos magnéticos y los efectos que dichos campos pueden tener sobre organismos vivos</t>
  </si>
  <si>
    <t>LDNF  Mecanismos cerebrales subyacentes a los procesos de memoria y su deterioro</t>
  </si>
  <si>
    <t>LDNF  Papel de las estructuras corticales (prefrontal, premotora, motora, hipocampal), subcorticales (estriado, amígdala, núcleo rojo, centros motores troncoencefálicos) y cerebelares en la adquisición de tareas de aprendizaje asociativo</t>
  </si>
  <si>
    <t>LDNF  Procedimientos de fenotipado de ratones y ratas mediante el uso de técnicas de registro electrofisiológico (EEG)</t>
  </si>
  <si>
    <t>LDNF  Procesos de aprendizaje y memoria en "Drosophila melanogaster"</t>
  </si>
  <si>
    <t xml:space="preserve">LDNF  Procesos neuronales que subyacen al aprendizaje y la memoria en el animal despierto. Sustratos neuronales de los comportamientos apetitivos y exploratorios. </t>
  </si>
  <si>
    <t>LDNF  Propiedades oscilatorias de la corteza cerebral</t>
  </si>
  <si>
    <t>Ciencias Sociales (LDAF)</t>
  </si>
  <si>
    <t>Ciencias de la Salud (LDAF)</t>
  </si>
  <si>
    <t>Ciencias Sociales (LDAM)</t>
  </si>
  <si>
    <t>Ciencias Experimentales (LDAM)</t>
  </si>
  <si>
    <t>Ciencias Experimentales (LDBI)</t>
  </si>
  <si>
    <t>Ciencias de la Salud (LDBI)</t>
  </si>
  <si>
    <t>Ingeniería y Arquitectura (LDBI)</t>
  </si>
  <si>
    <t>Artes y Humanidades (LDHH)</t>
  </si>
  <si>
    <t>Ciencias Jurídicas (LDJP)</t>
  </si>
  <si>
    <t>Ciencias Sociales (LDMI)</t>
  </si>
  <si>
    <t>Ciencias de la Salud (LDNF)</t>
  </si>
  <si>
    <t>Ciencias Sociales (LDSO)</t>
  </si>
  <si>
    <r>
      <t>Ciencias Sociales</t>
    </r>
    <r>
      <rPr>
        <sz val="12"/>
        <rFont val="Calibri (Cuerpo)"/>
      </rPr>
      <t xml:space="preserve"> (LDAE)</t>
    </r>
  </si>
  <si>
    <t>Ciencias Experimentales, Ciencias de la Salud, Ingeniería y arquitectura</t>
  </si>
  <si>
    <t>Ciencias Jurídicas, Artes y Humanidades</t>
  </si>
  <si>
    <t>Cod. (1)</t>
  </si>
  <si>
    <t>Peso (2)</t>
  </si>
  <si>
    <t>Baremo</t>
  </si>
  <si>
    <t>LÍNEA MATRICULADA</t>
  </si>
  <si>
    <r>
      <t xml:space="preserve">Tipo contribución (marcar </t>
    </r>
    <r>
      <rPr>
        <b/>
        <u/>
        <sz val="14"/>
        <color theme="0"/>
        <rFont val="Calibri (Cuerpo)"/>
      </rPr>
      <t>SOLO MODIFICACIONES</t>
    </r>
    <r>
      <rPr>
        <b/>
        <sz val="14"/>
        <color theme="0"/>
        <rFont val="Calibri"/>
        <family val="2"/>
        <scheme val="minor"/>
      </rPr>
      <t>)</t>
    </r>
  </si>
  <si>
    <t>VALORACIÓN GLOBAL DEL DESEMPEÑO DEL DOCTORANDO/A</t>
  </si>
  <si>
    <t>Ciencias Sociales (LDJP)</t>
  </si>
  <si>
    <t>Código Contribuciones</t>
  </si>
  <si>
    <t>PROGRAMA DOCTORADO / LÍNEA / RAMA DE CONOCIMIENTO</t>
  </si>
  <si>
    <t>PUNTUACIÓN TOTAL SOLICITANTE</t>
  </si>
  <si>
    <t>PUNTUACIÓN TOTAL NORMALIZADA</t>
  </si>
  <si>
    <t>ARTÍCULO EN REVISTA CIENTÍFICA INDEXADA EN JCR o SCOPUS (no recogidas en los puntos anteriores)</t>
  </si>
  <si>
    <t>Fecha de la contribución</t>
  </si>
  <si>
    <t>Nº de autores</t>
  </si>
  <si>
    <t>Pt</t>
  </si>
  <si>
    <t>DNI</t>
  </si>
  <si>
    <t>Nombre</t>
  </si>
  <si>
    <t>Apellidos</t>
  </si>
  <si>
    <t>Rama</t>
  </si>
  <si>
    <t>Linea</t>
  </si>
  <si>
    <t>Programa</t>
  </si>
  <si>
    <t>P.Contrib.</t>
  </si>
  <si>
    <t>P.EDUPO</t>
  </si>
  <si>
    <t>P.TOTAL</t>
  </si>
  <si>
    <t>Nº Cont.</t>
  </si>
  <si>
    <t>PANEL DE REVISIÓN</t>
  </si>
  <si>
    <t>Curso</t>
  </si>
  <si>
    <t>Fecha Tesis</t>
  </si>
  <si>
    <t>fecha_f</t>
  </si>
  <si>
    <t>2014-15</t>
  </si>
  <si>
    <t>2015-16</t>
  </si>
  <si>
    <t>2016-17</t>
  </si>
  <si>
    <t>2017-18</t>
  </si>
  <si>
    <t>fecha_ini</t>
  </si>
  <si>
    <t>fecha_fin</t>
  </si>
  <si>
    <t>f_ini</t>
  </si>
  <si>
    <t>f_fin</t>
  </si>
  <si>
    <t>fecha no válida</t>
  </si>
  <si>
    <t>LDAE  Contabilidad y Control de Gestión y Finanzas</t>
  </si>
  <si>
    <t>LDAE  Gestión Estratégica de los Recursos Humanos. Gobierno Corporativo.</t>
  </si>
  <si>
    <t>LDAE  Innovación, Emprendimiento y Empresa Familiar</t>
  </si>
  <si>
    <t>LDAE  Métodos Cuantitativos para la Gestión</t>
  </si>
  <si>
    <t>LDAF  Ciencias de la Actividad Física, del Deporte y la Salud</t>
  </si>
  <si>
    <t>LDAM  Agroecología, Historia Ambiental, Economía ecológica y Ecología política</t>
  </si>
  <si>
    <t>LDAM  Antropología Ambiental y Ecológica</t>
  </si>
  <si>
    <t>LDAM  Estudios Integrados en Ciencias de la Tierra: variabilidad climática y cambio climático, tectónica, relieve e hidrología</t>
  </si>
  <si>
    <t>LDAM  Gestión del territorio y medio ambiente. Riesgos naturales. Medio costero y marino.</t>
  </si>
  <si>
    <t>LDBI  Biología del Desarrollo</t>
  </si>
  <si>
    <t>LDBI  Biología Celular, Molecular e Ingeniería Genética</t>
  </si>
  <si>
    <t>LDBI  Biotecnología en la Agricultura, el Medioambiente, la Industria y la Alimentación</t>
  </si>
  <si>
    <t>LDBI  Biotecnología, Biomedicina y Ciencias de la Salud</t>
  </si>
  <si>
    <t>LDBI  Ingeniería, Ciencia de Datos y Bioinformática</t>
  </si>
  <si>
    <t>LDBI  Tecnología Química y de Materiales</t>
  </si>
  <si>
    <t>LDHH  Historia y Estudios Humanísticos: Europa, América, Arte y Geografía</t>
  </si>
  <si>
    <t>LDHH  Estudios Filológicos, Traductológicos y Culturales</t>
  </si>
  <si>
    <t>LDJP  Poder y Democracia</t>
  </si>
  <si>
    <t>LDJP  Estado de Bienestar y Derechos Sociales</t>
  </si>
  <si>
    <t>LDJP  Relaciones Internacionales y Derecho Internacional</t>
  </si>
  <si>
    <t>LDJP  Administración y Justicia</t>
  </si>
  <si>
    <t>LDJP  Persona, Patrimonio y Comercio</t>
  </si>
  <si>
    <t>LDSO  Educación, Cambio y Cohesión Social, Democracia y Políticas Públicas</t>
  </si>
  <si>
    <t>LDSO  Cultura, Desarrollo, Género e Intervención Social</t>
  </si>
  <si>
    <t>Tabla control de fechas válidas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</si>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</sst>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"/>
    <numFmt numFmtId="166" formatCode="[$-C0A]d\ &quot;de&quot;\ mmmm\ &quot;de&quot;\ yyyy;@"/>
    <numFmt numFmtId="167" formatCode="0.0000"/>
  </numFmts>
  <fonts count="4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4"/>
      <color theme="0"/>
      <name val="Calibri (Cuerpo)"/>
    </font>
    <font>
      <i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(Cuerpo)"/>
    </font>
    <font>
      <sz val="16"/>
      <color theme="1" tint="0.499984740745262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5" borderId="0" xfId="0" applyFill="1"/>
    <xf numFmtId="0" fontId="6" fillId="5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2" fillId="5" borderId="0" xfId="0" applyFont="1" applyFill="1"/>
    <xf numFmtId="0" fontId="12" fillId="0" borderId="0" xfId="0" applyFont="1" applyAlignment="1" applyProtection="1">
      <alignment horizontal="center"/>
      <protection locked="0"/>
    </xf>
    <xf numFmtId="0" fontId="13" fillId="5" borderId="0" xfId="0" applyFont="1" applyFill="1"/>
    <xf numFmtId="0" fontId="13" fillId="5" borderId="0" xfId="0" applyFont="1" applyFill="1" applyAlignment="1">
      <alignment horizontal="center"/>
    </xf>
    <xf numFmtId="165" fontId="13" fillId="5" borderId="0" xfId="0" applyNumberFormat="1" applyFont="1" applyFill="1"/>
    <xf numFmtId="0" fontId="14" fillId="3" borderId="0" xfId="0" applyFont="1" applyFill="1" applyAlignment="1">
      <alignment horizontal="center" vertical="center"/>
    </xf>
    <xf numFmtId="0" fontId="5" fillId="5" borderId="0" xfId="0" applyFont="1" applyFill="1"/>
    <xf numFmtId="164" fontId="0" fillId="5" borderId="0" xfId="0" applyNumberFormat="1" applyFill="1"/>
    <xf numFmtId="0" fontId="4" fillId="5" borderId="0" xfId="0" applyFont="1" applyFill="1"/>
    <xf numFmtId="2" fontId="0" fillId="2" borderId="0" xfId="0" applyNumberFormat="1" applyFill="1"/>
    <xf numFmtId="0" fontId="10" fillId="0" borderId="0" xfId="0" applyFont="1" applyAlignment="1">
      <alignment vertical="center"/>
    </xf>
    <xf numFmtId="0" fontId="4" fillId="9" borderId="0" xfId="0" applyFont="1" applyFill="1" applyAlignment="1">
      <alignment horizontal="right"/>
    </xf>
    <xf numFmtId="0" fontId="0" fillId="9" borderId="0" xfId="0" applyFill="1"/>
    <xf numFmtId="0" fontId="17" fillId="0" borderId="0" xfId="0" applyFont="1" applyAlignment="1">
      <alignment horizontal="center"/>
    </xf>
    <xf numFmtId="0" fontId="0" fillId="3" borderId="0" xfId="0" applyFill="1"/>
    <xf numFmtId="0" fontId="18" fillId="0" borderId="0" xfId="0" applyFont="1" applyAlignment="1">
      <alignment vertical="center"/>
    </xf>
    <xf numFmtId="0" fontId="4" fillId="4" borderId="0" xfId="0" applyFont="1" applyFill="1"/>
    <xf numFmtId="0" fontId="19" fillId="4" borderId="0" xfId="0" applyFont="1" applyFill="1"/>
    <xf numFmtId="0" fontId="10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2" fontId="0" fillId="0" borderId="11" xfId="0" applyNumberFormat="1" applyBorder="1"/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2" fontId="11" fillId="12" borderId="0" xfId="0" applyNumberFormat="1" applyFont="1" applyFill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0" fontId="11" fillId="13" borderId="0" xfId="0" applyFont="1" applyFill="1" applyAlignment="1">
      <alignment horizontal="center" vertical="center" wrapText="1"/>
    </xf>
    <xf numFmtId="2" fontId="11" fillId="13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165" fontId="25" fillId="5" borderId="0" xfId="0" applyNumberFormat="1" applyFont="1" applyFill="1" applyAlignment="1">
      <alignment horizontal="center"/>
    </xf>
    <xf numFmtId="2" fontId="26" fillId="3" borderId="0" xfId="0" applyNumberFormat="1" applyFont="1" applyFill="1" applyAlignment="1">
      <alignment horizontal="center"/>
    </xf>
    <xf numFmtId="9" fontId="26" fillId="3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6" fillId="11" borderId="0" xfId="0" applyFont="1" applyFill="1"/>
    <xf numFmtId="0" fontId="7" fillId="11" borderId="1" xfId="0" applyFont="1" applyFill="1" applyBorder="1"/>
    <xf numFmtId="2" fontId="6" fillId="11" borderId="0" xfId="0" applyNumberFormat="1" applyFont="1" applyFill="1" applyAlignment="1">
      <alignment horizontal="center"/>
    </xf>
    <xf numFmtId="9" fontId="6" fillId="11" borderId="0" xfId="1" applyFont="1" applyFill="1" applyBorder="1" applyAlignment="1">
      <alignment horizontal="center"/>
    </xf>
    <xf numFmtId="0" fontId="6" fillId="11" borderId="0" xfId="0" applyFont="1" applyFill="1" applyAlignment="1">
      <alignment horizontal="right"/>
    </xf>
    <xf numFmtId="0" fontId="7" fillId="11" borderId="0" xfId="0" applyFont="1" applyFill="1"/>
    <xf numFmtId="164" fontId="0" fillId="5" borderId="0" xfId="1" applyNumberFormat="1" applyFont="1" applyFill="1"/>
    <xf numFmtId="0" fontId="14" fillId="5" borderId="0" xfId="0" applyFont="1" applyFill="1" applyAlignment="1">
      <alignment horizontal="center" vertical="center"/>
    </xf>
    <xf numFmtId="165" fontId="23" fillId="5" borderId="0" xfId="0" applyNumberFormat="1" applyFont="1" applyFill="1" applyAlignment="1">
      <alignment horizontal="center"/>
    </xf>
    <xf numFmtId="165" fontId="22" fillId="5" borderId="0" xfId="0" applyNumberFormat="1" applyFont="1" applyFill="1" applyAlignment="1">
      <alignment horizontal="center"/>
    </xf>
    <xf numFmtId="165" fontId="23" fillId="5" borderId="0" xfId="0" applyNumberFormat="1" applyFont="1" applyFill="1" applyAlignment="1">
      <alignment horizontal="center" vertical="center"/>
    </xf>
    <xf numFmtId="165" fontId="22" fillId="5" borderId="0" xfId="0" applyNumberFormat="1" applyFont="1" applyFill="1" applyAlignment="1">
      <alignment horizontal="center" vertical="center"/>
    </xf>
    <xf numFmtId="165" fontId="24" fillId="5" borderId="0" xfId="0" applyNumberFormat="1" applyFont="1" applyFill="1" applyAlignment="1">
      <alignment horizontal="center" vertical="center"/>
    </xf>
    <xf numFmtId="165" fontId="0" fillId="5" borderId="0" xfId="0" applyNumberFormat="1" applyFill="1"/>
    <xf numFmtId="167" fontId="0" fillId="5" borderId="0" xfId="0" applyNumberFormat="1" applyFill="1"/>
    <xf numFmtId="9" fontId="0" fillId="5" borderId="0" xfId="1" applyFont="1" applyFill="1"/>
    <xf numFmtId="165" fontId="26" fillId="3" borderId="12" xfId="0" applyNumberFormat="1" applyFont="1" applyFill="1" applyBorder="1" applyAlignment="1">
      <alignment horizontal="center"/>
    </xf>
    <xf numFmtId="9" fontId="6" fillId="11" borderId="14" xfId="1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164" fontId="0" fillId="0" borderId="0" xfId="0" applyNumberFormat="1"/>
    <xf numFmtId="164" fontId="0" fillId="0" borderId="0" xfId="1" applyNumberFormat="1" applyFont="1" applyAlignment="1">
      <alignment horizontal="center" vertical="center"/>
    </xf>
    <xf numFmtId="0" fontId="4" fillId="4" borderId="0" xfId="0" applyFont="1" applyFill="1" applyAlignment="1">
      <alignment horizontal="center"/>
    </xf>
    <xf numFmtId="164" fontId="0" fillId="15" borderId="0" xfId="1" applyNumberFormat="1" applyFont="1" applyFill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9" fontId="33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9" fontId="34" fillId="10" borderId="0" xfId="0" applyNumberFormat="1" applyFont="1" applyFill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35" fillId="0" borderId="0" xfId="0" applyFont="1" applyAlignment="1">
      <alignment wrapText="1"/>
    </xf>
    <xf numFmtId="0" fontId="36" fillId="3" borderId="0" xfId="0" applyFont="1" applyFill="1"/>
    <xf numFmtId="0" fontId="37" fillId="0" borderId="0" xfId="0" applyFont="1" applyAlignment="1">
      <alignment horizontal="left" vertical="center"/>
    </xf>
    <xf numFmtId="0" fontId="37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center" vertical="center"/>
    </xf>
    <xf numFmtId="0" fontId="35" fillId="7" borderId="0" xfId="0" applyFont="1" applyFill="1"/>
    <xf numFmtId="0" fontId="38" fillId="7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 wrapText="1"/>
    </xf>
    <xf numFmtId="2" fontId="6" fillId="6" borderId="0" xfId="0" applyNumberFormat="1" applyFont="1" applyFill="1" applyAlignment="1">
      <alignment horizontal="left"/>
    </xf>
    <xf numFmtId="0" fontId="0" fillId="4" borderId="0" xfId="0" applyFill="1" applyAlignment="1">
      <alignment horizontal="center" vertical="center"/>
    </xf>
    <xf numFmtId="165" fontId="0" fillId="0" borderId="0" xfId="0" applyNumberFormat="1"/>
    <xf numFmtId="0" fontId="4" fillId="14" borderId="0" xfId="0" applyFont="1" applyFill="1"/>
    <xf numFmtId="0" fontId="0" fillId="13" borderId="0" xfId="0" applyFill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4" fontId="30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0" fillId="13" borderId="0" xfId="0" applyFill="1" applyAlignment="1">
      <alignment horizontal="center" vertical="center" wrapText="1"/>
    </xf>
    <xf numFmtId="0" fontId="0" fillId="13" borderId="0" xfId="0" applyFill="1"/>
    <xf numFmtId="0" fontId="0" fillId="5" borderId="0" xfId="0" applyFill="1" applyProtection="1">
      <protection hidden="1"/>
    </xf>
    <xf numFmtId="2" fontId="6" fillId="6" borderId="0" xfId="0" applyNumberFormat="1" applyFont="1" applyFill="1" applyAlignment="1" applyProtection="1">
      <alignment horizontal="center"/>
      <protection hidden="1"/>
    </xf>
    <xf numFmtId="9" fontId="6" fillId="6" borderId="0" xfId="1" applyFont="1" applyFill="1" applyBorder="1" applyAlignment="1" applyProtection="1">
      <alignment horizontal="center"/>
      <protection hidden="1"/>
    </xf>
    <xf numFmtId="9" fontId="6" fillId="6" borderId="17" xfId="1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2" fontId="0" fillId="7" borderId="0" xfId="0" applyNumberFormat="1" applyFill="1" applyAlignment="1" applyProtection="1">
      <alignment horizontal="center" vertical="center"/>
      <protection hidden="1"/>
    </xf>
    <xf numFmtId="164" fontId="0" fillId="7" borderId="0" xfId="1" applyNumberFormat="1" applyFont="1" applyFill="1" applyBorder="1" applyAlignment="1" applyProtection="1">
      <alignment horizontal="center" vertical="center"/>
      <protection hidden="1"/>
    </xf>
    <xf numFmtId="165" fontId="0" fillId="7" borderId="18" xfId="1" applyNumberFormat="1" applyFont="1" applyFill="1" applyBorder="1" applyAlignment="1" applyProtection="1">
      <alignment horizontal="center" vertical="center"/>
      <protection hidden="1"/>
    </xf>
    <xf numFmtId="1" fontId="0" fillId="9" borderId="0" xfId="0" applyNumberFormat="1" applyFill="1" applyAlignment="1" applyProtection="1">
      <alignment horizontal="center" vertical="center"/>
      <protection hidden="1"/>
    </xf>
    <xf numFmtId="2" fontId="0" fillId="9" borderId="0" xfId="0" applyNumberFormat="1" applyFill="1" applyAlignment="1" applyProtection="1">
      <alignment horizontal="center" vertical="center"/>
      <protection hidden="1"/>
    </xf>
    <xf numFmtId="164" fontId="4" fillId="9" borderId="0" xfId="1" applyNumberFormat="1" applyFont="1" applyFill="1" applyAlignment="1" applyProtection="1">
      <alignment horizontal="center" vertical="center"/>
      <protection hidden="1"/>
    </xf>
    <xf numFmtId="165" fontId="0" fillId="9" borderId="19" xfId="0" applyNumberFormat="1" applyFill="1" applyBorder="1" applyAlignment="1" applyProtection="1">
      <alignment horizontal="center" vertical="center"/>
      <protection hidden="1"/>
    </xf>
    <xf numFmtId="165" fontId="4" fillId="9" borderId="19" xfId="0" applyNumberFormat="1" applyFont="1" applyFill="1" applyBorder="1" applyAlignment="1" applyProtection="1">
      <alignment horizontal="center" vertical="center"/>
      <protection hidden="1"/>
    </xf>
    <xf numFmtId="165" fontId="0" fillId="7" borderId="15" xfId="1" applyNumberFormat="1" applyFont="1" applyFill="1" applyBorder="1" applyAlignment="1" applyProtection="1">
      <alignment horizontal="center" vertical="center"/>
      <protection hidden="1"/>
    </xf>
    <xf numFmtId="1" fontId="7" fillId="11" borderId="0" xfId="0" applyNumberFormat="1" applyFont="1" applyFill="1" applyAlignment="1" applyProtection="1">
      <alignment horizontal="center" vertical="center"/>
      <protection hidden="1"/>
    </xf>
    <xf numFmtId="2" fontId="7" fillId="11" borderId="0" xfId="0" applyNumberFormat="1" applyFont="1" applyFill="1" applyAlignment="1" applyProtection="1">
      <alignment horizontal="center" vertical="center"/>
      <protection hidden="1"/>
    </xf>
    <xf numFmtId="164" fontId="6" fillId="11" borderId="0" xfId="1" applyNumberFormat="1" applyFont="1" applyFill="1" applyBorder="1" applyAlignment="1" applyProtection="1">
      <alignment horizontal="center" vertical="center"/>
      <protection hidden="1"/>
    </xf>
    <xf numFmtId="165" fontId="7" fillId="11" borderId="16" xfId="0" applyNumberFormat="1" applyFont="1" applyFill="1" applyBorder="1" applyAlignment="1" applyProtection="1">
      <alignment horizontal="center" vertical="center"/>
      <protection hidden="1"/>
    </xf>
    <xf numFmtId="165" fontId="6" fillId="11" borderId="16" xfId="0" applyNumberFormat="1" applyFont="1" applyFill="1" applyBorder="1" applyAlignment="1" applyProtection="1">
      <alignment horizontal="center" vertical="center"/>
      <protection hidden="1"/>
    </xf>
    <xf numFmtId="0" fontId="12" fillId="7" borderId="2" xfId="0" applyFont="1" applyFill="1" applyBorder="1" applyAlignment="1" applyProtection="1">
      <alignment horizontal="center"/>
      <protection hidden="1"/>
    </xf>
    <xf numFmtId="164" fontId="12" fillId="7" borderId="2" xfId="0" applyNumberFormat="1" applyFont="1" applyFill="1" applyBorder="1" applyAlignment="1" applyProtection="1">
      <alignment horizontal="center"/>
      <protection hidden="1"/>
    </xf>
    <xf numFmtId="165" fontId="12" fillId="7" borderId="20" xfId="1" applyNumberFormat="1" applyFont="1" applyFill="1" applyBorder="1" applyAlignment="1" applyProtection="1">
      <alignment horizontal="center"/>
      <protection hidden="1"/>
    </xf>
    <xf numFmtId="0" fontId="12" fillId="7" borderId="3" xfId="0" applyFont="1" applyFill="1" applyBorder="1" applyAlignment="1" applyProtection="1">
      <alignment horizontal="center"/>
      <protection hidden="1"/>
    </xf>
    <xf numFmtId="164" fontId="15" fillId="7" borderId="3" xfId="0" applyNumberFormat="1" applyFont="1" applyFill="1" applyBorder="1" applyAlignment="1" applyProtection="1">
      <alignment horizontal="center"/>
      <protection hidden="1"/>
    </xf>
    <xf numFmtId="165" fontId="15" fillId="10" borderId="13" xfId="1" applyNumberFormat="1" applyFont="1" applyFill="1" applyBorder="1" applyAlignment="1" applyProtection="1">
      <alignment horizontal="center"/>
      <protection hidden="1"/>
    </xf>
    <xf numFmtId="0" fontId="40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165" fontId="27" fillId="0" borderId="0" xfId="0" applyNumberFormat="1" applyFont="1" applyAlignment="1" applyProtection="1">
      <alignment horizontal="center"/>
      <protection hidden="1"/>
    </xf>
    <xf numFmtId="2" fontId="22" fillId="7" borderId="0" xfId="0" applyNumberFormat="1" applyFont="1" applyFill="1" applyAlignment="1" applyProtection="1">
      <alignment horizontal="center" vertical="center"/>
      <protection hidden="1"/>
    </xf>
    <xf numFmtId="165" fontId="27" fillId="0" borderId="0" xfId="0" applyNumberFormat="1" applyFont="1" applyAlignment="1" applyProtection="1">
      <alignment horizontal="center" vertical="center"/>
      <protection hidden="1"/>
    </xf>
    <xf numFmtId="165" fontId="27" fillId="16" borderId="0" xfId="0" applyNumberFormat="1" applyFont="1" applyFill="1" applyAlignment="1" applyProtection="1">
      <alignment horizontal="center" vertical="center"/>
      <protection hidden="1"/>
    </xf>
    <xf numFmtId="0" fontId="0" fillId="4" borderId="0" xfId="0" applyFill="1" applyAlignment="1">
      <alignment horizontal="left" vertical="center"/>
    </xf>
    <xf numFmtId="2" fontId="0" fillId="4" borderId="0" xfId="0" applyNumberFormat="1" applyFill="1" applyAlignment="1">
      <alignment horizontal="left" vertical="center"/>
    </xf>
    <xf numFmtId="0" fontId="43" fillId="0" borderId="0" xfId="0" applyFont="1" applyAlignment="1" applyProtection="1">
      <alignment vertical="center" wrapText="1"/>
      <protection locked="0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1" fontId="30" fillId="0" borderId="0" xfId="0" applyNumberFormat="1" applyFont="1" applyAlignment="1" applyProtection="1">
      <alignment horizontal="left" vertical="center" wrapText="1"/>
      <protection locked="0"/>
    </xf>
    <xf numFmtId="14" fontId="32" fillId="5" borderId="0" xfId="0" applyNumberFormat="1" applyFont="1" applyFill="1"/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/>
    <xf numFmtId="0" fontId="10" fillId="17" borderId="0" xfId="0" applyFont="1" applyFill="1"/>
    <xf numFmtId="14" fontId="10" fillId="17" borderId="0" xfId="0" applyNumberFormat="1" applyFont="1" applyFill="1"/>
    <xf numFmtId="14" fontId="0" fillId="14" borderId="0" xfId="0" applyNumberFormat="1" applyFill="1"/>
    <xf numFmtId="14" fontId="0" fillId="4" borderId="0" xfId="0" applyNumberFormat="1" applyFill="1"/>
    <xf numFmtId="14" fontId="16" fillId="14" borderId="0" xfId="0" applyNumberFormat="1" applyFont="1" applyFill="1"/>
    <xf numFmtId="14" fontId="16" fillId="4" borderId="0" xfId="0" applyNumberFormat="1" applyFont="1" applyFill="1"/>
    <xf numFmtId="14" fontId="18" fillId="14" borderId="0" xfId="0" applyNumberFormat="1" applyFont="1" applyFill="1"/>
    <xf numFmtId="14" fontId="18" fillId="4" borderId="0" xfId="0" applyNumberFormat="1" applyFont="1" applyFill="1"/>
    <xf numFmtId="0" fontId="20" fillId="3" borderId="0" xfId="0" applyFont="1" applyFill="1" applyAlignment="1">
      <alignment horizontal="center"/>
    </xf>
    <xf numFmtId="0" fontId="11" fillId="12" borderId="0" xfId="0" applyFont="1" applyFill="1" applyAlignment="1">
      <alignment horizontal="center"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20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0" fillId="4" borderId="0" xfId="0" applyFont="1" applyFill="1" applyAlignment="1" applyProtection="1">
      <alignment horizontal="center"/>
      <protection hidden="1"/>
    </xf>
    <xf numFmtId="2" fontId="41" fillId="6" borderId="0" xfId="0" applyNumberFormat="1" applyFont="1" applyFill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27" fillId="16" borderId="0" xfId="0" applyFont="1" applyFill="1" applyAlignment="1">
      <alignment horizontal="center" vertical="center"/>
    </xf>
  </cellXfs>
  <cellStyles count="1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3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4" builtinId="9" hidden="1"/>
    <cellStyle name="Normal" xfId="0" builtinId="0"/>
    <cellStyle name="Porcentaje" xfId="1" builtinId="5"/>
    <cellStyle name="Porcentaje 2" xfId="1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16"/>
  <sheetViews>
    <sheetView tabSelected="1" zoomScaleNormal="100" workbookViewId="0">
      <selection activeCell="I6" sqref="I6"/>
    </sheetView>
  </sheetViews>
  <sheetFormatPr baseColWidth="10" defaultColWidth="41.625" defaultRowHeight="21"/>
  <cols>
    <col min="1" max="1" width="7.125" style="5" customWidth="1"/>
    <col min="2" max="2" width="43.875" style="5" customWidth="1"/>
    <col min="3" max="3" width="73.625" style="5" customWidth="1"/>
    <col min="4" max="4" width="3.125" style="5" customWidth="1"/>
    <col min="5" max="5" width="8" style="5" hidden="1" customWidth="1"/>
    <col min="6" max="6" width="8.5" style="5" hidden="1" customWidth="1"/>
    <col min="7" max="7" width="10" style="5" hidden="1" customWidth="1"/>
    <col min="8" max="8" width="9.875" style="5" customWidth="1"/>
    <col min="9" max="16384" width="41.625" style="5"/>
  </cols>
  <sheetData>
    <row r="2" spans="2:8">
      <c r="B2" s="4" t="s">
        <v>22</v>
      </c>
    </row>
    <row r="3" spans="2:8">
      <c r="B3" s="6"/>
    </row>
    <row r="5" spans="2:8">
      <c r="B5" s="4" t="s">
        <v>23</v>
      </c>
      <c r="C5" s="4" t="s">
        <v>24</v>
      </c>
    </row>
    <row r="6" spans="2:8">
      <c r="B6" s="6"/>
      <c r="C6" s="6"/>
    </row>
    <row r="8" spans="2:8">
      <c r="B8" s="4" t="s">
        <v>25</v>
      </c>
      <c r="C8" s="90"/>
      <c r="E8" s="93" t="str">
        <f>IF(C8="","",VLOOKUP(C8,LISTA_PROGRAMAS!A3:B11,2,FALSE))</f>
        <v/>
      </c>
      <c r="F8" s="93" t="str">
        <f>IF(C8="","",VLOOKUP(C8,LISTA_PROGRAMAS!A3:C11,3,FALSE))</f>
        <v/>
      </c>
    </row>
    <row r="10" spans="2:8" ht="36" customHeight="1">
      <c r="B10" s="10" t="s">
        <v>142</v>
      </c>
      <c r="C10" s="91"/>
    </row>
    <row r="12" spans="2:8">
      <c r="B12" s="4" t="s">
        <v>75</v>
      </c>
      <c r="C12" s="90"/>
    </row>
    <row r="14" spans="2:8">
      <c r="B14" s="4" t="s">
        <v>26</v>
      </c>
      <c r="C14" s="92"/>
      <c r="G14" s="162" t="e">
        <f>EDATE(C14,-72)</f>
        <v>#NUM!</v>
      </c>
      <c r="H14" s="162">
        <v>44995</v>
      </c>
    </row>
    <row r="16" spans="2:8">
      <c r="B16" s="4" t="s">
        <v>65</v>
      </c>
      <c r="C16" s="90"/>
    </row>
  </sheetData>
  <sheetProtection algorithmName="SHA-512" hashValue="SYSkFxPkjI7sLB6HWsEDJKJOaCR1bqkeCsImCwnYjXKasMmK09V/MsbpLVbNg1JLILlWqYPrcFSXRt6sg4VJVw==" saltValue="/GhL6bzyabkJroFiIhtULg==" spinCount="100000" sheet="1" objects="1" scenarios="1"/>
  <dataValidations count="2">
    <dataValidation type="list" allowBlank="1" showInputMessage="1" showErrorMessage="1" sqref="C12">
      <formula1>INDIRECT(PD)</formula1>
    </dataValidation>
    <dataValidation type="list" allowBlank="1" showInputMessage="1" showErrorMessage="1" sqref="C10">
      <formula1>INDIRECT(LPD)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4" stopIfTrue="1" operator="notContains" id="{981232AA-AC85-B440-BE2F-B364A74B8F77}">
            <xm:f>ISERROR(SEARCH(F8,C10))</xm:f>
            <xm:f>F8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notContainsText" priority="2" operator="notContains" id="{23E95FE8-39D1-C449-9BA1-3940970387FE}">
            <xm:f>ISERROR(SEARCH(F8,C12))</xm:f>
            <xm:f>F8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12" operator="notBetween" id="{041106BF-A133-4F0C-934B-D2B9BC4D0C9B}">
            <xm:f>Fechas!$E$12</xm:f>
            <xm:f>Fechas!$F$12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Adv. Prg." error="Debe seleccionar un programa de la lista" promptTitle="Seleccionar Programa">
          <x14:formula1>
            <xm:f>LISTA_PROGRAMAS!$A$3:$A$11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workbookViewId="0">
      <selection activeCell="F11" sqref="F11"/>
    </sheetView>
  </sheetViews>
  <sheetFormatPr baseColWidth="10" defaultRowHeight="15.75"/>
  <cols>
    <col min="1" max="1" width="41" customWidth="1"/>
    <col min="5" max="5" width="29.125" bestFit="1" customWidth="1"/>
    <col min="6" max="6" width="64" bestFit="1" customWidth="1"/>
    <col min="7" max="7" width="50" bestFit="1" customWidth="1"/>
    <col min="8" max="8" width="75.375" bestFit="1" customWidth="1"/>
    <col min="9" max="9" width="72.875" bestFit="1" customWidth="1"/>
    <col min="10" max="10" width="63.375" bestFit="1" customWidth="1"/>
    <col min="11" max="11" width="48.5" bestFit="1" customWidth="1"/>
    <col min="12" max="12" width="64.5" customWidth="1"/>
    <col min="13" max="13" width="53.375" customWidth="1"/>
    <col min="14" max="14" width="41.375" customWidth="1"/>
  </cols>
  <sheetData>
    <row r="1" spans="1:14" ht="16.5" thickBot="1"/>
    <row r="2" spans="1:14">
      <c r="A2" s="21" t="s">
        <v>45</v>
      </c>
      <c r="B2" s="87" t="s">
        <v>95</v>
      </c>
      <c r="C2" s="87" t="s">
        <v>105</v>
      </c>
      <c r="E2" s="79" t="s">
        <v>45</v>
      </c>
      <c r="F2" s="80" t="s">
        <v>86</v>
      </c>
      <c r="G2" s="80" t="s">
        <v>87</v>
      </c>
      <c r="H2" s="80" t="s">
        <v>88</v>
      </c>
      <c r="I2" s="80" t="s">
        <v>89</v>
      </c>
      <c r="J2" s="80" t="s">
        <v>90</v>
      </c>
      <c r="K2" s="80" t="s">
        <v>91</v>
      </c>
      <c r="L2" s="80" t="s">
        <v>92</v>
      </c>
      <c r="M2" s="80" t="s">
        <v>93</v>
      </c>
      <c r="N2" s="81" t="s">
        <v>94</v>
      </c>
    </row>
    <row r="3" spans="1:14">
      <c r="A3" t="s">
        <v>27</v>
      </c>
      <c r="B3" s="24" t="s">
        <v>86</v>
      </c>
      <c r="C3" s="24" t="s">
        <v>96</v>
      </c>
      <c r="E3" s="82" t="s">
        <v>86</v>
      </c>
      <c r="F3" s="24" t="s">
        <v>136</v>
      </c>
      <c r="G3" s="24" t="s">
        <v>124</v>
      </c>
      <c r="H3" s="24" t="s">
        <v>126</v>
      </c>
      <c r="I3" s="24" t="s">
        <v>128</v>
      </c>
      <c r="J3" s="24" t="s">
        <v>131</v>
      </c>
      <c r="K3" s="24" t="s">
        <v>132</v>
      </c>
      <c r="L3" s="24" t="s">
        <v>133</v>
      </c>
      <c r="M3" s="24" t="s">
        <v>134</v>
      </c>
      <c r="N3" s="83" t="s">
        <v>135</v>
      </c>
    </row>
    <row r="4" spans="1:14">
      <c r="A4" t="s">
        <v>28</v>
      </c>
      <c r="B4" s="24" t="s">
        <v>87</v>
      </c>
      <c r="C4" s="24" t="s">
        <v>97</v>
      </c>
      <c r="E4" s="82" t="s">
        <v>87</v>
      </c>
      <c r="F4" s="24"/>
      <c r="G4" s="24" t="s">
        <v>125</v>
      </c>
      <c r="H4" s="24" t="s">
        <v>127</v>
      </c>
      <c r="I4" s="24" t="s">
        <v>129</v>
      </c>
      <c r="J4" s="24"/>
      <c r="K4" s="24" t="s">
        <v>145</v>
      </c>
      <c r="L4" s="24"/>
      <c r="M4" s="24"/>
      <c r="N4" s="83"/>
    </row>
    <row r="5" spans="1:14">
      <c r="A5" t="s">
        <v>29</v>
      </c>
      <c r="B5" s="24" t="s">
        <v>88</v>
      </c>
      <c r="C5" s="24" t="s">
        <v>98</v>
      </c>
      <c r="E5" s="82" t="s">
        <v>88</v>
      </c>
      <c r="F5" s="24"/>
      <c r="G5" s="24"/>
      <c r="H5" s="24"/>
      <c r="I5" s="24" t="s">
        <v>130</v>
      </c>
      <c r="J5" s="24"/>
      <c r="K5" s="24"/>
      <c r="L5" s="24"/>
      <c r="M5" s="24"/>
      <c r="N5" s="83"/>
    </row>
    <row r="6" spans="1:14">
      <c r="A6" t="s">
        <v>30</v>
      </c>
      <c r="B6" s="24" t="s">
        <v>89</v>
      </c>
      <c r="C6" s="24" t="s">
        <v>99</v>
      </c>
      <c r="E6" s="82" t="s">
        <v>89</v>
      </c>
      <c r="F6" s="24"/>
      <c r="G6" s="24"/>
      <c r="H6" s="24"/>
      <c r="I6" s="24"/>
      <c r="J6" s="24"/>
      <c r="K6" s="24"/>
      <c r="L6" s="24"/>
      <c r="M6" s="24"/>
      <c r="N6" s="83"/>
    </row>
    <row r="7" spans="1:14">
      <c r="A7" t="s">
        <v>31</v>
      </c>
      <c r="B7" s="24" t="s">
        <v>90</v>
      </c>
      <c r="C7" s="24" t="s">
        <v>100</v>
      </c>
      <c r="E7" s="82" t="s">
        <v>90</v>
      </c>
      <c r="F7" s="24"/>
      <c r="G7" s="24"/>
      <c r="H7" s="24"/>
      <c r="I7" s="24"/>
      <c r="J7" s="24"/>
      <c r="K7" s="24"/>
      <c r="L7" s="24"/>
      <c r="M7" s="24"/>
      <c r="N7" s="83"/>
    </row>
    <row r="8" spans="1:14">
      <c r="A8" t="s">
        <v>32</v>
      </c>
      <c r="B8" s="24" t="s">
        <v>91</v>
      </c>
      <c r="C8" s="24" t="s">
        <v>101</v>
      </c>
      <c r="E8" s="82" t="s">
        <v>91</v>
      </c>
      <c r="F8" s="24"/>
      <c r="G8" s="24"/>
      <c r="H8" s="24"/>
      <c r="I8" s="24"/>
      <c r="J8" s="24"/>
      <c r="K8" s="24"/>
      <c r="L8" s="24"/>
      <c r="M8" s="24"/>
      <c r="N8" s="83"/>
    </row>
    <row r="9" spans="1:14">
      <c r="A9" t="s">
        <v>33</v>
      </c>
      <c r="B9" s="24" t="s">
        <v>92</v>
      </c>
      <c r="C9" s="24" t="s">
        <v>102</v>
      </c>
      <c r="E9" s="82" t="s">
        <v>92</v>
      </c>
      <c r="F9" s="24"/>
      <c r="G9" s="24"/>
      <c r="H9" s="24"/>
      <c r="I9" s="24"/>
      <c r="J9" s="24"/>
      <c r="K9" s="24"/>
      <c r="L9" s="24"/>
      <c r="M9" s="24"/>
      <c r="N9" s="83"/>
    </row>
    <row r="10" spans="1:14">
      <c r="A10" t="s">
        <v>34</v>
      </c>
      <c r="B10" s="24" t="s">
        <v>93</v>
      </c>
      <c r="C10" s="24" t="s">
        <v>103</v>
      </c>
      <c r="E10" s="82" t="s">
        <v>93</v>
      </c>
      <c r="F10" s="24"/>
      <c r="G10" s="24"/>
      <c r="H10" s="24"/>
      <c r="I10" s="24"/>
      <c r="J10" s="24"/>
      <c r="K10" s="24"/>
      <c r="L10" s="24"/>
      <c r="M10" s="24"/>
      <c r="N10" s="83"/>
    </row>
    <row r="11" spans="1:14" ht="16.5" thickBot="1">
      <c r="A11" t="s">
        <v>35</v>
      </c>
      <c r="B11" s="24" t="s">
        <v>94</v>
      </c>
      <c r="C11" s="24" t="s">
        <v>104</v>
      </c>
      <c r="E11" s="84" t="s">
        <v>94</v>
      </c>
      <c r="F11" s="85"/>
      <c r="G11" s="85"/>
      <c r="H11" s="85"/>
      <c r="I11" s="85"/>
      <c r="J11" s="85"/>
      <c r="K11" s="85"/>
      <c r="L11" s="85"/>
      <c r="M11" s="85"/>
      <c r="N11" s="86"/>
    </row>
    <row r="17" spans="1:14">
      <c r="E17" s="88" t="s">
        <v>45</v>
      </c>
      <c r="F17" s="88" t="s">
        <v>96</v>
      </c>
      <c r="G17" s="88" t="s">
        <v>97</v>
      </c>
      <c r="H17" s="88" t="s">
        <v>98</v>
      </c>
      <c r="I17" s="88" t="s">
        <v>99</v>
      </c>
      <c r="J17" s="88" t="s">
        <v>100</v>
      </c>
      <c r="K17" s="88" t="s">
        <v>101</v>
      </c>
      <c r="L17" s="88" t="s">
        <v>102</v>
      </c>
      <c r="M17" s="88" t="s">
        <v>103</v>
      </c>
      <c r="N17" s="88" t="s">
        <v>104</v>
      </c>
    </row>
    <row r="18" spans="1:14">
      <c r="A18" s="25"/>
      <c r="D18" s="89"/>
      <c r="E18" s="89" t="s">
        <v>96</v>
      </c>
      <c r="F18" t="s">
        <v>177</v>
      </c>
      <c r="G18" t="s">
        <v>181</v>
      </c>
      <c r="H18" t="s">
        <v>182</v>
      </c>
      <c r="I18" t="s">
        <v>186</v>
      </c>
      <c r="J18" t="s">
        <v>192</v>
      </c>
      <c r="K18" t="s">
        <v>194</v>
      </c>
      <c r="L18" t="s">
        <v>109</v>
      </c>
      <c r="M18" t="s">
        <v>113</v>
      </c>
      <c r="N18" t="s">
        <v>199</v>
      </c>
    </row>
    <row r="19" spans="1:14">
      <c r="A19" s="25"/>
      <c r="E19" s="89" t="s">
        <v>97</v>
      </c>
      <c r="F19" t="s">
        <v>178</v>
      </c>
      <c r="H19" t="s">
        <v>183</v>
      </c>
      <c r="I19" t="s">
        <v>187</v>
      </c>
      <c r="J19" t="s">
        <v>193</v>
      </c>
      <c r="K19" t="s">
        <v>195</v>
      </c>
      <c r="L19" t="s">
        <v>110</v>
      </c>
      <c r="M19" t="s">
        <v>114</v>
      </c>
      <c r="N19" t="s">
        <v>200</v>
      </c>
    </row>
    <row r="20" spans="1:14">
      <c r="A20" s="25"/>
      <c r="E20" s="89" t="s">
        <v>98</v>
      </c>
      <c r="F20" t="s">
        <v>179</v>
      </c>
      <c r="H20" t="s">
        <v>107</v>
      </c>
      <c r="I20" t="s">
        <v>188</v>
      </c>
      <c r="K20" t="s">
        <v>196</v>
      </c>
      <c r="L20" t="s">
        <v>111</v>
      </c>
      <c r="M20" t="s">
        <v>115</v>
      </c>
    </row>
    <row r="21" spans="1:14">
      <c r="A21" s="25"/>
      <c r="E21" s="89" t="s">
        <v>99</v>
      </c>
      <c r="F21" t="s">
        <v>180</v>
      </c>
      <c r="H21" t="s">
        <v>184</v>
      </c>
      <c r="I21" t="s">
        <v>189</v>
      </c>
      <c r="K21" t="s">
        <v>197</v>
      </c>
      <c r="L21" t="s">
        <v>112</v>
      </c>
      <c r="M21" t="s">
        <v>116</v>
      </c>
    </row>
    <row r="22" spans="1:14">
      <c r="A22" s="25"/>
      <c r="E22" s="89" t="s">
        <v>100</v>
      </c>
      <c r="F22" t="s">
        <v>106</v>
      </c>
      <c r="G22" s="24"/>
      <c r="H22" t="s">
        <v>185</v>
      </c>
      <c r="I22" t="s">
        <v>190</v>
      </c>
      <c r="K22" t="s">
        <v>198</v>
      </c>
      <c r="L22" s="24"/>
      <c r="M22" t="s">
        <v>117</v>
      </c>
    </row>
    <row r="23" spans="1:14">
      <c r="A23" s="25"/>
      <c r="E23" s="89" t="s">
        <v>101</v>
      </c>
      <c r="G23" s="24"/>
      <c r="H23" t="s">
        <v>108</v>
      </c>
      <c r="I23" t="s">
        <v>191</v>
      </c>
      <c r="L23" s="24"/>
      <c r="M23" t="s">
        <v>118</v>
      </c>
      <c r="N23" s="24"/>
    </row>
    <row r="24" spans="1:14">
      <c r="A24" s="25"/>
      <c r="E24" s="89" t="s">
        <v>102</v>
      </c>
      <c r="F24" s="24"/>
      <c r="G24" s="24"/>
      <c r="L24" s="24"/>
      <c r="M24" t="s">
        <v>119</v>
      </c>
      <c r="N24" s="24"/>
    </row>
    <row r="25" spans="1:14">
      <c r="A25" s="25"/>
      <c r="E25" s="89" t="s">
        <v>103</v>
      </c>
      <c r="F25" s="24"/>
      <c r="G25" s="24"/>
      <c r="L25" s="24"/>
      <c r="M25" t="s">
        <v>120</v>
      </c>
      <c r="N25" s="24"/>
    </row>
    <row r="26" spans="1:14">
      <c r="A26" s="25"/>
      <c r="E26" s="89" t="s">
        <v>104</v>
      </c>
      <c r="F26" s="24"/>
      <c r="G26" s="24"/>
      <c r="L26" s="24"/>
      <c r="M26" t="s">
        <v>121</v>
      </c>
      <c r="N26" s="24"/>
    </row>
    <row r="27" spans="1:14">
      <c r="A27" s="25"/>
      <c r="M27" t="s">
        <v>122</v>
      </c>
    </row>
    <row r="28" spans="1:14">
      <c r="A28" s="25"/>
      <c r="M28" t="s">
        <v>123</v>
      </c>
    </row>
    <row r="29" spans="1:14">
      <c r="A29" s="25"/>
    </row>
    <row r="30" spans="1:14">
      <c r="A30" s="25"/>
    </row>
    <row r="31" spans="1:14">
      <c r="A31" s="25"/>
    </row>
    <row r="32" spans="1:14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</sheetData>
  <sheetProtection algorithmName="SHA-512" hashValue="cFgrsWr9NdKWIw+KBlptelMXNFgFxHV0XC+qR79MXy/gAy5ZEevMEQewMuAgzBisOj85smQUP9O8n/FvXB2kIg==" saltValue="ONyvP1WxOeFClGsmfB8SUw==" spinCount="100000" sheet="1" objects="1" scenarios="1"/>
  <conditionalFormatting sqref="C12">
    <cfRule type="cellIs" dxfId="0" priority="1" operator="notEqual">
      <formula>INDIRECT($F$10)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13"/>
  <sheetViews>
    <sheetView workbookViewId="0">
      <selection activeCell="F11" sqref="F11"/>
    </sheetView>
  </sheetViews>
  <sheetFormatPr baseColWidth="10" defaultRowHeight="15.75"/>
  <cols>
    <col min="2" max="2" width="18" customWidth="1"/>
    <col min="4" max="4" width="10.375" bestFit="1" customWidth="1"/>
  </cols>
  <sheetData>
    <row r="2" spans="2:6" ht="21">
      <c r="B2" s="165" t="s">
        <v>201</v>
      </c>
    </row>
    <row r="3" spans="2:6">
      <c r="B3" s="166" t="s">
        <v>165</v>
      </c>
      <c r="C3" s="166" t="s">
        <v>172</v>
      </c>
      <c r="D3" s="166" t="s">
        <v>173</v>
      </c>
      <c r="E3" s="166" t="s">
        <v>174</v>
      </c>
      <c r="F3" s="166" t="s">
        <v>175</v>
      </c>
    </row>
    <row r="4" spans="2:6">
      <c r="B4" s="166" t="s">
        <v>176</v>
      </c>
      <c r="C4" s="167"/>
      <c r="D4" s="167">
        <v>41912</v>
      </c>
      <c r="E4" s="167"/>
      <c r="F4" s="167">
        <v>41912</v>
      </c>
    </row>
    <row r="5" spans="2:6">
      <c r="B5" s="166" t="s">
        <v>168</v>
      </c>
      <c r="C5" s="167">
        <v>41913</v>
      </c>
      <c r="D5" s="167">
        <v>42277</v>
      </c>
      <c r="E5" s="167">
        <v>41913</v>
      </c>
      <c r="F5" s="167">
        <v>42277</v>
      </c>
    </row>
    <row r="6" spans="2:6">
      <c r="B6" s="166" t="s">
        <v>169</v>
      </c>
      <c r="C6" s="167">
        <v>42278</v>
      </c>
      <c r="D6" s="167">
        <v>42643</v>
      </c>
      <c r="E6" s="167">
        <v>42278</v>
      </c>
      <c r="F6" s="167">
        <v>42643</v>
      </c>
    </row>
    <row r="7" spans="2:6">
      <c r="B7" s="166" t="s">
        <v>170</v>
      </c>
      <c r="C7" s="167">
        <v>42644</v>
      </c>
      <c r="D7" s="167">
        <v>43008</v>
      </c>
      <c r="E7" s="167">
        <v>42644</v>
      </c>
      <c r="F7" s="167">
        <v>43008</v>
      </c>
    </row>
    <row r="8" spans="2:6">
      <c r="B8" s="166" t="s">
        <v>171</v>
      </c>
      <c r="C8" s="167">
        <v>43009</v>
      </c>
      <c r="D8" s="167">
        <v>43373</v>
      </c>
      <c r="E8" s="167">
        <v>43009</v>
      </c>
      <c r="F8" s="167">
        <v>43373</v>
      </c>
    </row>
    <row r="9" spans="2:6">
      <c r="B9" s="166" t="s">
        <v>202</v>
      </c>
      <c r="C9" s="168">
        <v>43374</v>
      </c>
      <c r="D9" s="168">
        <v>43738</v>
      </c>
      <c r="E9" s="169">
        <f>C9</f>
        <v>43374</v>
      </c>
      <c r="F9" s="169">
        <f>D9</f>
        <v>43738</v>
      </c>
    </row>
    <row r="10" spans="2:6">
      <c r="B10" s="166" t="s">
        <v>203</v>
      </c>
      <c r="C10" s="168">
        <v>43739</v>
      </c>
      <c r="D10" s="168">
        <v>44104</v>
      </c>
      <c r="E10" s="169">
        <f t="shared" ref="E10:F13" si="0">C10</f>
        <v>43739</v>
      </c>
      <c r="F10" s="169">
        <f t="shared" si="0"/>
        <v>44104</v>
      </c>
    </row>
    <row r="11" spans="2:6">
      <c r="B11" s="166" t="s">
        <v>204</v>
      </c>
      <c r="C11" s="172">
        <v>44105</v>
      </c>
      <c r="D11" s="172">
        <v>44469</v>
      </c>
      <c r="E11" s="173">
        <f t="shared" si="0"/>
        <v>44105</v>
      </c>
      <c r="F11" s="173">
        <f t="shared" si="0"/>
        <v>44469</v>
      </c>
    </row>
    <row r="12" spans="2:6">
      <c r="B12" s="166" t="s">
        <v>205</v>
      </c>
      <c r="C12" s="170">
        <v>44470</v>
      </c>
      <c r="D12" s="170">
        <v>44834</v>
      </c>
      <c r="E12" s="171">
        <f t="shared" si="0"/>
        <v>44470</v>
      </c>
      <c r="F12" s="171">
        <f t="shared" si="0"/>
        <v>44834</v>
      </c>
    </row>
    <row r="13" spans="2:6">
      <c r="B13" s="166" t="s">
        <v>206</v>
      </c>
      <c r="C13" s="168">
        <v>44835</v>
      </c>
      <c r="D13" s="168">
        <v>45199</v>
      </c>
      <c r="E13" s="169">
        <f t="shared" si="0"/>
        <v>44835</v>
      </c>
      <c r="F13" s="169">
        <f t="shared" si="0"/>
        <v>45199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01"/>
  <sheetViews>
    <sheetView topLeftCell="F1" zoomScale="73" zoomScaleNormal="73" workbookViewId="0">
      <selection activeCell="G6" sqref="G6"/>
    </sheetView>
  </sheetViews>
  <sheetFormatPr baseColWidth="10" defaultColWidth="10.875" defaultRowHeight="15.75"/>
  <cols>
    <col min="1" max="1" width="9.375" style="38" hidden="1" customWidth="1"/>
    <col min="2" max="2" width="2.875" style="38" customWidth="1"/>
    <col min="3" max="3" width="8.125" style="38" customWidth="1"/>
    <col min="4" max="4" width="51.375" style="1" customWidth="1"/>
    <col min="5" max="5" width="43" style="1" customWidth="1"/>
    <col min="6" max="6" width="53.375" style="1" customWidth="1"/>
    <col min="7" max="7" width="76.5" style="1" customWidth="1"/>
    <col min="8" max="8" width="17.625" style="1" customWidth="1"/>
    <col min="9" max="9" width="10.5" style="40" customWidth="1"/>
    <col min="10" max="10" width="11.5" style="40" customWidth="1"/>
    <col min="11" max="11" width="7.125" style="40" hidden="1" customWidth="1"/>
    <col min="12" max="12" width="7.625" style="44" hidden="1" customWidth="1"/>
    <col min="13" max="13" width="12.625" style="14" hidden="1" customWidth="1"/>
    <col min="14" max="14" width="17.875" style="14" hidden="1" customWidth="1"/>
    <col min="15" max="15" width="13.125" style="14" hidden="1" customWidth="1"/>
    <col min="16" max="16" width="4" style="1" hidden="1" customWidth="1"/>
    <col min="17" max="17" width="6.375" style="1" hidden="1" customWidth="1"/>
    <col min="18" max="20" width="8" style="38" hidden="1" customWidth="1"/>
    <col min="21" max="21" width="5.375" style="38" customWidth="1"/>
    <col min="22" max="22" width="55.5" style="1" hidden="1" customWidth="1"/>
    <col min="23" max="24" width="10.875" style="40" hidden="1" customWidth="1"/>
    <col min="25" max="25" width="22.625" style="1" hidden="1" customWidth="1"/>
    <col min="26" max="26" width="29.625" style="1" hidden="1" customWidth="1"/>
    <col min="27" max="27" width="26.5" style="1" hidden="1" customWidth="1"/>
    <col min="28" max="16384" width="10.875" style="1"/>
  </cols>
  <sheetData>
    <row r="1" spans="1:27" ht="31.5">
      <c r="A1" s="174" t="s">
        <v>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8"/>
      <c r="N1" s="18"/>
      <c r="O1" s="18"/>
      <c r="P1" s="19"/>
      <c r="Q1" s="19"/>
      <c r="R1" s="157"/>
      <c r="S1" s="157"/>
      <c r="T1" s="157"/>
      <c r="U1" s="112"/>
      <c r="V1" s="177" t="s">
        <v>164</v>
      </c>
      <c r="W1" s="178"/>
      <c r="X1" s="178"/>
      <c r="Y1" s="178"/>
      <c r="Z1" s="178"/>
      <c r="AA1" s="178"/>
    </row>
    <row r="2" spans="1:27" ht="42" customHeight="1">
      <c r="A2" s="45" t="s">
        <v>55</v>
      </c>
      <c r="B2" s="45"/>
      <c r="C2" s="45" t="s">
        <v>163</v>
      </c>
      <c r="D2" s="45" t="s">
        <v>56</v>
      </c>
      <c r="E2" s="45" t="s">
        <v>7</v>
      </c>
      <c r="F2" s="45" t="s">
        <v>6</v>
      </c>
      <c r="G2" s="45" t="s">
        <v>67</v>
      </c>
      <c r="H2" s="45" t="s">
        <v>151</v>
      </c>
      <c r="I2" s="45" t="s">
        <v>152</v>
      </c>
      <c r="J2" s="45" t="s">
        <v>5</v>
      </c>
      <c r="K2" s="45" t="s">
        <v>17</v>
      </c>
      <c r="L2" s="46" t="s">
        <v>153</v>
      </c>
      <c r="M2" s="39" t="s">
        <v>57</v>
      </c>
      <c r="N2" s="39" t="s">
        <v>47</v>
      </c>
      <c r="O2" s="39" t="s">
        <v>40</v>
      </c>
      <c r="P2" s="118"/>
      <c r="Q2" s="45" t="s">
        <v>38</v>
      </c>
      <c r="R2" s="45" t="s">
        <v>58</v>
      </c>
      <c r="S2" s="42" t="s">
        <v>17</v>
      </c>
      <c r="T2" s="43" t="s">
        <v>60</v>
      </c>
      <c r="U2" s="45"/>
      <c r="V2" s="42" t="s">
        <v>143</v>
      </c>
      <c r="W2" s="42" t="s">
        <v>2</v>
      </c>
      <c r="X2" s="42" t="s">
        <v>5</v>
      </c>
      <c r="Y2" s="175" t="s">
        <v>59</v>
      </c>
      <c r="Z2" s="175"/>
      <c r="AA2" s="175"/>
    </row>
    <row r="3" spans="1:27" ht="99.95" customHeight="1">
      <c r="A3" s="109" t="str">
        <f>IF(D3="","",VLOOKUP(D3,LISTA_BAREMOS!$A$2:$B$12,2,FALSE))</f>
        <v/>
      </c>
      <c r="B3" s="112"/>
      <c r="C3" s="113">
        <v>1</v>
      </c>
      <c r="D3" s="117"/>
      <c r="E3" s="163"/>
      <c r="F3" s="163"/>
      <c r="G3" s="164"/>
      <c r="H3" s="114"/>
      <c r="I3" s="116"/>
      <c r="J3" s="116"/>
      <c r="K3" s="109" t="str">
        <f>IF(D3="","",1)</f>
        <v/>
      </c>
      <c r="L3" s="154" t="str">
        <f>IF(K3="","",IF(I3=1,1,IF(I3=2,(K3/I3^ALOGARITMO!$E$5)*(1/J3^(1/3)),IF(I3=3,(K3/I3^ALOGARITMO!$E$6)*(1/J3^(1/3)),IF(I3=4,(K3/I3^ALOGARITMO!$E$7)*(1/J3^(1/3)),IF(I3=5,(K3/I3^ALOGARITMO!$E$8)*(1/J3^(1/3)),IF(I3=6,(K3/I3^ALOGARITMO!$E$9)*(1/J3^(1/3)),IF(I3=7,(K3/I3^ALOGARITMO!$E$10)*(1/J3^(1/3)),IF(I3=8,(K3/I3^ALOGARITMO!$E$11)*(1/J3^(1/3)),IF(I3=9,(K3/I3^ALOGARITMO!$E$12)*(1/J3^(1/3)),IF(I3=10,(K3/I3^ALOGARITMO!$E$13)*(1/J3^(1/3)),IF(I3&gt;10,(K3/I3^ALOGARITMO!$E$14)*(1/J3^(1/3))))))))))))))</f>
        <v/>
      </c>
      <c r="M3" s="155" t="str">
        <f t="shared" ref="M3:M34" si="0">IF(Q3=1,R3,A3)</f>
        <v/>
      </c>
      <c r="N3" s="155">
        <f t="shared" ref="N3:N34" si="1">IF(Q3=1,V3,D3)</f>
        <v>0</v>
      </c>
      <c r="O3" s="155" t="str">
        <f t="shared" ref="O3:O34" si="2">IF(Q3=1,T3,L3)</f>
        <v/>
      </c>
      <c r="P3" s="119"/>
      <c r="Q3" s="41" t="str">
        <f>IF(V3="","",1)</f>
        <v/>
      </c>
      <c r="R3" s="41" t="str">
        <f>IF(V3="","",VLOOKUP(V3,LISTA_BAREMOS!$A$2:$B$12,2,FALSE))</f>
        <v/>
      </c>
      <c r="S3" s="151" t="str">
        <f t="shared" ref="S3:S34" si="3">IF(V3="","",1)</f>
        <v/>
      </c>
      <c r="T3" s="152" t="str">
        <f>IF(S3="","",IF(W3=1,1,IF(W3=2,(S3/W3^ALOGARITMO!$E$5)*(1/X3^(1/3)),IF(W3=3,(S3/W3^ALOGARITMO!$E$6)*(1/X3^(1/3)),IF(W3=4,(S3/W3^ALOGARITMO!$E$7)*(1/X3^(1/3)),IF(W3=5,(S3/W3^ALOGARITMO!$E$8)*(1/X3^(1/3)),IF(W3=6,(S3/W3^ALOGARITMO!$E$9)*(1/X3^(1/3)),IF(W3=7,(S3/W3^ALOGARITMO!$E$10)*(1/X3^(1/3)),IF(W3=8,(S3/W3^ALOGARITMO!$E$11)*(1/X3^(1/3)),IF(W3=9,(S3/W3^ALOGARITMO!$E$12)*(1/X3^(1/3)),IF(W3=10,(S3/W3^ALOGARITMO!$E$13)*(1/X3^(1/3)),IF(W3&gt;10,(S3/W3^ALOGARITMO!$E$14)*(1/X3^(1/3)),""))))))))))))</f>
        <v/>
      </c>
      <c r="U3" s="158"/>
      <c r="V3" s="153"/>
      <c r="W3" s="156"/>
      <c r="X3" s="156"/>
      <c r="Y3" s="176"/>
      <c r="Z3" s="176"/>
      <c r="AA3" s="176"/>
    </row>
    <row r="4" spans="1:27" ht="99.95" customHeight="1">
      <c r="A4" s="109" t="str">
        <f>IF(D4="","",VLOOKUP(D4,LISTA_BAREMOS!$A$2:$B$12,2,FALSE))</f>
        <v/>
      </c>
      <c r="B4" s="112"/>
      <c r="C4" s="113">
        <v>2</v>
      </c>
      <c r="D4" s="117"/>
      <c r="E4" s="163"/>
      <c r="F4" s="163"/>
      <c r="G4" s="163"/>
      <c r="H4" s="114"/>
      <c r="I4" s="116"/>
      <c r="J4" s="116"/>
      <c r="K4" s="109" t="str">
        <f t="shared" ref="K4:K67" si="4">IF(D4="","",1)</f>
        <v/>
      </c>
      <c r="L4" s="154" t="str">
        <f>IF(K4="","",IF(I4=1,1,IF(I4=2,(K4/I4^ALOGARITMO!$E$5)*(1/J4^(1/3)),IF(I4=3,(K4/I4^ALOGARITMO!$E$6)*(1/J4^(1/3)),IF(I4=4,(K4/I4^ALOGARITMO!$E$7)*(1/J4^(1/3)),IF(I4=5,(K4/I4^ALOGARITMO!$E$8)*(1/J4^(1/3)),IF(I4=6,(K4/I4^ALOGARITMO!$E$9)*(1/J4^(1/3)),IF(I4=7,(K4/I4^ALOGARITMO!$E$10)*(1/J4^(1/3)),IF(I4=8,(K4/I4^ALOGARITMO!$E$11)*(1/J4^(1/3)),IF(I4=9,(K4/I4^ALOGARITMO!$E$12)*(1/J4^(1/3)),IF(I4=10,(K4/I4^ALOGARITMO!$E$13)*(1/J4^(1/3)),IF(I4&gt;10,(K4/I4^ALOGARITMO!$E$14)*(1/J4^(1/3))))))))))))))</f>
        <v/>
      </c>
      <c r="M4" s="155" t="str">
        <f t="shared" si="0"/>
        <v/>
      </c>
      <c r="N4" s="155">
        <f t="shared" si="1"/>
        <v>0</v>
      </c>
      <c r="O4" s="155" t="str">
        <f t="shared" si="2"/>
        <v/>
      </c>
      <c r="P4" s="119"/>
      <c r="Q4" s="41" t="str">
        <f t="shared" ref="Q4:Q67" si="5">IF(V4="","",1)</f>
        <v/>
      </c>
      <c r="R4" s="41" t="str">
        <f>IF(V4="","",VLOOKUP(V4,LISTA_BAREMOS!$A$2:$B$12,2,FALSE))</f>
        <v/>
      </c>
      <c r="S4" s="151" t="str">
        <f t="shared" si="3"/>
        <v/>
      </c>
      <c r="T4" s="152" t="str">
        <f>IF(S4="","",IF(W4=1,1,IF(W4=2,(S4/W4^ALOGARITMO!$E$5)*(1/X4^(1/3)),IF(W4=3,(S4/W4^ALOGARITMO!$E$6)*(1/X4^(1/3)),IF(W4=4,(S4/W4^ALOGARITMO!$E$7)*(1/X4^(1/3)),IF(W4=5,(S4/W4^ALOGARITMO!$E$8)*(1/X4^(1/3)),IF(W4=6,(S4/W4^ALOGARITMO!$E$9)*(1/X4^(1/3)),IF(W4=7,(S4/W4^ALOGARITMO!$E$10)*(1/X4^(1/3)),IF(W4=8,(S4/W4^ALOGARITMO!$E$11)*(1/X4^(1/3)),IF(W4=9,(S4/W4^ALOGARITMO!$E$12)*(1/X4^(1/3)),IF(W4=10,(S4/W4^ALOGARITMO!$E$13)*(1/X4^(1/3)),IF(W4&gt;10,(S4/W4^ALOGARITMO!$E$14)*(1/X4^(1/3)),""))))))))))))</f>
        <v/>
      </c>
      <c r="U4" s="158"/>
      <c r="V4" s="153"/>
      <c r="W4" s="156"/>
      <c r="X4" s="156"/>
      <c r="Y4" s="176"/>
      <c r="Z4" s="176"/>
      <c r="AA4" s="176"/>
    </row>
    <row r="5" spans="1:27" ht="99.95" customHeight="1">
      <c r="A5" s="109" t="str">
        <f>IF(D5="","",VLOOKUP(D5,LISTA_BAREMOS!$A$2:$B$12,2,FALSE))</f>
        <v/>
      </c>
      <c r="B5" s="112"/>
      <c r="C5" s="113">
        <v>3</v>
      </c>
      <c r="D5" s="117"/>
      <c r="E5" s="163"/>
      <c r="F5" s="163"/>
      <c r="G5" s="163"/>
      <c r="H5" s="114"/>
      <c r="I5" s="116"/>
      <c r="J5" s="116"/>
      <c r="K5" s="109" t="str">
        <f t="shared" si="4"/>
        <v/>
      </c>
      <c r="L5" s="154" t="str">
        <f>IF(K5="","",IF(I5=1,1,IF(I5=2,(K5/I5^ALOGARITMO!$E$5)*(1/J5^(1/3)),IF(I5=3,(K5/I5^ALOGARITMO!$E$6)*(1/J5^(1/3)),IF(I5=4,(K5/I5^ALOGARITMO!$E$7)*(1/J5^(1/3)),IF(I5=5,(K5/I5^ALOGARITMO!$E$8)*(1/J5^(1/3)),IF(I5=6,(K5/I5^ALOGARITMO!$E$9)*(1/J5^(1/3)),IF(I5=7,(K5/I5^ALOGARITMO!$E$10)*(1/J5^(1/3)),IF(I5=8,(K5/I5^ALOGARITMO!$E$11)*(1/J5^(1/3)),IF(I5=9,(K5/I5^ALOGARITMO!$E$12)*(1/J5^(1/3)),IF(I5=10,(K5/I5^ALOGARITMO!$E$13)*(1/J5^(1/3)),IF(I5&gt;10,(K5/I5^ALOGARITMO!$E$14)*(1/J5^(1/3))))))))))))))</f>
        <v/>
      </c>
      <c r="M5" s="155" t="str">
        <f t="shared" si="0"/>
        <v/>
      </c>
      <c r="N5" s="155">
        <f t="shared" si="1"/>
        <v>0</v>
      </c>
      <c r="O5" s="155" t="str">
        <f t="shared" si="2"/>
        <v/>
      </c>
      <c r="P5" s="119"/>
      <c r="Q5" s="41" t="str">
        <f t="shared" si="5"/>
        <v/>
      </c>
      <c r="R5" s="41" t="str">
        <f>IF(V5="","",VLOOKUP(V5,LISTA_BAREMOS!$A$2:$B$12,2,FALSE))</f>
        <v/>
      </c>
      <c r="S5" s="151" t="str">
        <f t="shared" si="3"/>
        <v/>
      </c>
      <c r="T5" s="152" t="str">
        <f>IF(S5="","",IF(W5=1,1,IF(W5=2,(S5/W5^ALOGARITMO!$E$5)*(1/X5^(1/3)),IF(W5=3,(S5/W5^ALOGARITMO!$E$6)*(1/X5^(1/3)),IF(W5=4,(S5/W5^ALOGARITMO!$E$7)*(1/X5^(1/3)),IF(W5=5,(S5/W5^ALOGARITMO!$E$8)*(1/X5^(1/3)),IF(W5=6,(S5/W5^ALOGARITMO!$E$9)*(1/X5^(1/3)),IF(W5=7,(S5/W5^ALOGARITMO!$E$10)*(1/X5^(1/3)),IF(W5=8,(S5/W5^ALOGARITMO!$E$11)*(1/X5^(1/3)),IF(W5=9,(S5/W5^ALOGARITMO!$E$12)*(1/X5^(1/3)),IF(W5=10,(S5/W5^ALOGARITMO!$E$13)*(1/X5^(1/3)),IF(W5&gt;10,(S5/W5^ALOGARITMO!$E$14)*(1/X5^(1/3)),""))))))))))))</f>
        <v/>
      </c>
      <c r="U5" s="158"/>
      <c r="V5" s="153"/>
      <c r="W5" s="156"/>
      <c r="X5" s="156"/>
      <c r="Y5" s="176"/>
      <c r="Z5" s="176"/>
      <c r="AA5" s="176"/>
    </row>
    <row r="6" spans="1:27" ht="99.95" customHeight="1">
      <c r="A6" s="109" t="str">
        <f>IF(D6="","",VLOOKUP(D6,LISTA_BAREMOS!$A$2:$B$12,2,FALSE))</f>
        <v/>
      </c>
      <c r="B6" s="112"/>
      <c r="C6" s="113">
        <v>4</v>
      </c>
      <c r="D6" s="117"/>
      <c r="E6" s="161"/>
      <c r="F6" s="115"/>
      <c r="G6" s="115"/>
      <c r="H6" s="114"/>
      <c r="I6" s="116"/>
      <c r="J6" s="116"/>
      <c r="K6" s="109" t="str">
        <f t="shared" si="4"/>
        <v/>
      </c>
      <c r="L6" s="154" t="str">
        <f>IF(K6="","",IF(I6=1,1,IF(I6=2,(K6/I6^ALOGARITMO!$E$5)*(1/J6^(1/3)),IF(I6=3,(K6/I6^ALOGARITMO!$E$6)*(1/J6^(1/3)),IF(I6=4,(K6/I6^ALOGARITMO!$E$7)*(1/J6^(1/3)),IF(I6=5,(K6/I6^ALOGARITMO!$E$8)*(1/J6^(1/3)),IF(I6=6,(K6/I6^ALOGARITMO!$E$9)*(1/J6^(1/3)),IF(I6=7,(K6/I6^ALOGARITMO!$E$10)*(1/J6^(1/3)),IF(I6=8,(K6/I6^ALOGARITMO!$E$11)*(1/J6^(1/3)),IF(I6=9,(K6/I6^ALOGARITMO!$E$12)*(1/J6^(1/3)),IF(I6=10,(K6/I6^ALOGARITMO!$E$13)*(1/J6^(1/3)),IF(I6&gt;10,(K6/I6^ALOGARITMO!$E$14)*(1/J6^(1/3))))))))))))))</f>
        <v/>
      </c>
      <c r="M6" s="155" t="str">
        <f t="shared" si="0"/>
        <v/>
      </c>
      <c r="N6" s="155">
        <f t="shared" si="1"/>
        <v>0</v>
      </c>
      <c r="O6" s="155" t="str">
        <f t="shared" si="2"/>
        <v/>
      </c>
      <c r="P6" s="119"/>
      <c r="Q6" s="41" t="str">
        <f t="shared" si="5"/>
        <v/>
      </c>
      <c r="R6" s="41" t="str">
        <f>IF(V6="","",VLOOKUP(V6,LISTA_BAREMOS!$A$2:$B$12,2,FALSE))</f>
        <v/>
      </c>
      <c r="S6" s="151" t="str">
        <f t="shared" si="3"/>
        <v/>
      </c>
      <c r="T6" s="152" t="str">
        <f>IF(S6="","",IF(W6=1,1,IF(W6=2,(S6/W6^ALOGARITMO!$E$5)*(1/X6^(1/3)),IF(W6=3,(S6/W6^ALOGARITMO!$E$6)*(1/X6^(1/3)),IF(W6=4,(S6/W6^ALOGARITMO!$E$7)*(1/X6^(1/3)),IF(W6=5,(S6/W6^ALOGARITMO!$E$8)*(1/X6^(1/3)),IF(W6=6,(S6/W6^ALOGARITMO!$E$9)*(1/X6^(1/3)),IF(W6=7,(S6/W6^ALOGARITMO!$E$10)*(1/X6^(1/3)),IF(W6=8,(S6/W6^ALOGARITMO!$E$11)*(1/X6^(1/3)),IF(W6=9,(S6/W6^ALOGARITMO!$E$12)*(1/X6^(1/3)),IF(W6=10,(S6/W6^ALOGARITMO!$E$13)*(1/X6^(1/3)),IF(W6&gt;10,(S6/W6^ALOGARITMO!$E$14)*(1/X6^(1/3)),""))))))))))))</f>
        <v/>
      </c>
      <c r="U6" s="158"/>
      <c r="V6" s="153"/>
      <c r="W6" s="156"/>
      <c r="X6" s="156"/>
      <c r="Y6" s="176"/>
      <c r="Z6" s="176"/>
      <c r="AA6" s="176"/>
    </row>
    <row r="7" spans="1:27" ht="99.95" customHeight="1">
      <c r="A7" s="109" t="str">
        <f>IF(D7="","",VLOOKUP(D7,LISTA_BAREMOS!$A$2:$B$12,2,FALSE))</f>
        <v/>
      </c>
      <c r="B7" s="112"/>
      <c r="C7" s="113">
        <v>5</v>
      </c>
      <c r="D7" s="117"/>
      <c r="E7" s="115"/>
      <c r="F7" s="115"/>
      <c r="G7" s="115"/>
      <c r="H7" s="114"/>
      <c r="I7" s="116"/>
      <c r="J7" s="116"/>
      <c r="K7" s="109" t="str">
        <f t="shared" si="4"/>
        <v/>
      </c>
      <c r="L7" s="154" t="str">
        <f>IF(K7="","",IF(I7=1,1,IF(I7=2,(K7/I7^ALOGARITMO!$E$5)*(1/J7^(1/3)),IF(I7=3,(K7/I7^ALOGARITMO!$E$6)*(1/J7^(1/3)),IF(I7=4,(K7/I7^ALOGARITMO!$E$7)*(1/J7^(1/3)),IF(I7=5,(K7/I7^ALOGARITMO!$E$8)*(1/J7^(1/3)),IF(I7=6,(K7/I7^ALOGARITMO!$E$9)*(1/J7^(1/3)),IF(I7=7,(K7/I7^ALOGARITMO!$E$10)*(1/J7^(1/3)),IF(I7=8,(K7/I7^ALOGARITMO!$E$11)*(1/J7^(1/3)),IF(I7=9,(K7/I7^ALOGARITMO!$E$12)*(1/J7^(1/3)),IF(I7=10,(K7/I7^ALOGARITMO!$E$13)*(1/J7^(1/3)),IF(I7&gt;10,(K7/I7^ALOGARITMO!$E$14)*(1/J7^(1/3))))))))))))))</f>
        <v/>
      </c>
      <c r="M7" s="155" t="str">
        <f t="shared" si="0"/>
        <v/>
      </c>
      <c r="N7" s="155">
        <f t="shared" si="1"/>
        <v>0</v>
      </c>
      <c r="O7" s="155" t="str">
        <f t="shared" si="2"/>
        <v/>
      </c>
      <c r="P7" s="119"/>
      <c r="Q7" s="41" t="str">
        <f t="shared" si="5"/>
        <v/>
      </c>
      <c r="R7" s="41" t="str">
        <f>IF(V7="","",VLOOKUP(V7,LISTA_BAREMOS!$A$2:$B$12,2,FALSE))</f>
        <v/>
      </c>
      <c r="S7" s="151" t="str">
        <f t="shared" si="3"/>
        <v/>
      </c>
      <c r="T7" s="152" t="str">
        <f>IF(S7="","",IF(W7=1,1,IF(W7=2,(S7/W7^ALOGARITMO!$E$5)*(1/X7^(1/3)),IF(W7=3,(S7/W7^ALOGARITMO!$E$6)*(1/X7^(1/3)),IF(W7=4,(S7/W7^ALOGARITMO!$E$7)*(1/X7^(1/3)),IF(W7=5,(S7/W7^ALOGARITMO!$E$8)*(1/X7^(1/3)),IF(W7=6,(S7/W7^ALOGARITMO!$E$9)*(1/X7^(1/3)),IF(W7=7,(S7/W7^ALOGARITMO!$E$10)*(1/X7^(1/3)),IF(W7=8,(S7/W7^ALOGARITMO!$E$11)*(1/X7^(1/3)),IF(W7=9,(S7/W7^ALOGARITMO!$E$12)*(1/X7^(1/3)),IF(W7=10,(S7/W7^ALOGARITMO!$E$13)*(1/X7^(1/3)),IF(W7&gt;10,(S7/W7^ALOGARITMO!$E$14)*(1/X7^(1/3)),""))))))))))))</f>
        <v/>
      </c>
      <c r="U7" s="158"/>
      <c r="V7" s="153"/>
      <c r="W7" s="156"/>
      <c r="X7" s="156"/>
      <c r="Y7" s="176"/>
      <c r="Z7" s="176"/>
      <c r="AA7" s="176"/>
    </row>
    <row r="8" spans="1:27" ht="99.95" customHeight="1">
      <c r="A8" s="109" t="str">
        <f>IF(D8="","",VLOOKUP(D8,LISTA_BAREMOS!$A$2:$B$12,2,FALSE))</f>
        <v/>
      </c>
      <c r="B8" s="112"/>
      <c r="C8" s="113">
        <v>6</v>
      </c>
      <c r="D8" s="117"/>
      <c r="E8" s="115"/>
      <c r="F8" s="115"/>
      <c r="G8" s="115"/>
      <c r="H8" s="114"/>
      <c r="I8" s="116"/>
      <c r="J8" s="116"/>
      <c r="K8" s="109" t="str">
        <f t="shared" si="4"/>
        <v/>
      </c>
      <c r="L8" s="154" t="str">
        <f>IF(K8="","",IF(I8=1,1,IF(I8=2,(K8/I8^ALOGARITMO!$E$5)*(1/J8^(1/3)),IF(I8=3,(K8/I8^ALOGARITMO!$E$6)*(1/J8^(1/3)),IF(I8=4,(K8/I8^ALOGARITMO!$E$7)*(1/J8^(1/3)),IF(I8=5,(K8/I8^ALOGARITMO!$E$8)*(1/J8^(1/3)),IF(I8=6,(K8/I8^ALOGARITMO!$E$9)*(1/J8^(1/3)),IF(I8=7,(K8/I8^ALOGARITMO!$E$10)*(1/J8^(1/3)),IF(I8=8,(K8/I8^ALOGARITMO!$E$11)*(1/J8^(1/3)),IF(I8=9,(K8/I8^ALOGARITMO!$E$12)*(1/J8^(1/3)),IF(I8=10,(K8/I8^ALOGARITMO!$E$13)*(1/J8^(1/3)),IF(I8&gt;10,(K8/I8^ALOGARITMO!$E$14)*(1/J8^(1/3))))))))))))))</f>
        <v/>
      </c>
      <c r="M8" s="155" t="str">
        <f t="shared" si="0"/>
        <v/>
      </c>
      <c r="N8" s="155">
        <f t="shared" si="1"/>
        <v>0</v>
      </c>
      <c r="O8" s="155" t="str">
        <f t="shared" si="2"/>
        <v/>
      </c>
      <c r="P8" s="119"/>
      <c r="Q8" s="41" t="str">
        <f t="shared" si="5"/>
        <v/>
      </c>
      <c r="R8" s="41" t="str">
        <f>IF(V8="","",VLOOKUP(V8,LISTA_BAREMOS!$A$2:$B$12,2,FALSE))</f>
        <v/>
      </c>
      <c r="S8" s="151" t="str">
        <f t="shared" si="3"/>
        <v/>
      </c>
      <c r="T8" s="152" t="str">
        <f>IF(S8="","",IF(W8=1,1,IF(W8=2,(S8/W8^ALOGARITMO!$E$5)*(1/X8^(1/3)),IF(W8=3,(S8/W8^ALOGARITMO!$E$6)*(1/X8^(1/3)),IF(W8=4,(S8/W8^ALOGARITMO!$E$7)*(1/X8^(1/3)),IF(W8=5,(S8/W8^ALOGARITMO!$E$8)*(1/X8^(1/3)),IF(W8=6,(S8/W8^ALOGARITMO!$E$9)*(1/X8^(1/3)),IF(W8=7,(S8/W8^ALOGARITMO!$E$10)*(1/X8^(1/3)),IF(W8=8,(S8/W8^ALOGARITMO!$E$11)*(1/X8^(1/3)),IF(W8=9,(S8/W8^ALOGARITMO!$E$12)*(1/X8^(1/3)),IF(W8=10,(S8/W8^ALOGARITMO!$E$13)*(1/X8^(1/3)),IF(W8&gt;10,(S8/W8^ALOGARITMO!$E$14)*(1/X8^(1/3)),""))))))))))))</f>
        <v/>
      </c>
      <c r="U8" s="158"/>
      <c r="V8" s="153"/>
      <c r="W8" s="156"/>
      <c r="X8" s="156"/>
      <c r="Y8" s="176"/>
      <c r="Z8" s="176"/>
      <c r="AA8" s="176"/>
    </row>
    <row r="9" spans="1:27" ht="99.95" customHeight="1">
      <c r="A9" s="109" t="str">
        <f>IF(D9="","",VLOOKUP(D9,LISTA_BAREMOS!$A$2:$B$12,2,FALSE))</f>
        <v/>
      </c>
      <c r="B9" s="112"/>
      <c r="C9" s="113">
        <v>7</v>
      </c>
      <c r="D9" s="117"/>
      <c r="E9" s="115"/>
      <c r="F9" s="115"/>
      <c r="G9" s="115"/>
      <c r="H9" s="114"/>
      <c r="I9" s="116"/>
      <c r="J9" s="116"/>
      <c r="K9" s="109" t="str">
        <f t="shared" si="4"/>
        <v/>
      </c>
      <c r="L9" s="154" t="str">
        <f>IF(K9="","",IF(I9=1,1,IF(I9=2,(K9/I9^ALOGARITMO!$E$5)*(1/J9^(1/3)),IF(I9=3,(K9/I9^ALOGARITMO!$E$6)*(1/J9^(1/3)),IF(I9=4,(K9/I9^ALOGARITMO!$E$7)*(1/J9^(1/3)),IF(I9=5,(K9/I9^ALOGARITMO!$E$8)*(1/J9^(1/3)),IF(I9=6,(K9/I9^ALOGARITMO!$E$9)*(1/J9^(1/3)),IF(I9=7,(K9/I9^ALOGARITMO!$E$10)*(1/J9^(1/3)),IF(I9=8,(K9/I9^ALOGARITMO!$E$11)*(1/J9^(1/3)),IF(I9=9,(K9/I9^ALOGARITMO!$E$12)*(1/J9^(1/3)),IF(I9=10,(K9/I9^ALOGARITMO!$E$13)*(1/J9^(1/3)),IF(I9&gt;10,(K9/I9^ALOGARITMO!$E$14)*(1/J9^(1/3))))))))))))))</f>
        <v/>
      </c>
      <c r="M9" s="155" t="str">
        <f t="shared" si="0"/>
        <v/>
      </c>
      <c r="N9" s="155">
        <f t="shared" si="1"/>
        <v>0</v>
      </c>
      <c r="O9" s="155" t="str">
        <f t="shared" si="2"/>
        <v/>
      </c>
      <c r="P9" s="119"/>
      <c r="Q9" s="41" t="str">
        <f t="shared" si="5"/>
        <v/>
      </c>
      <c r="R9" s="41" t="str">
        <f>IF(V9="","",VLOOKUP(V9,LISTA_BAREMOS!$A$2:$B$12,2,FALSE))</f>
        <v/>
      </c>
      <c r="S9" s="151" t="str">
        <f t="shared" si="3"/>
        <v/>
      </c>
      <c r="T9" s="152" t="str">
        <f>IF(S9="","",IF(W9=1,1,IF(W9=2,(S9/W9^ALOGARITMO!$E$5)*(1/X9^(1/3)),IF(W9=3,(S9/W9^ALOGARITMO!$E$6)*(1/X9^(1/3)),IF(W9=4,(S9/W9^ALOGARITMO!$E$7)*(1/X9^(1/3)),IF(W9=5,(S9/W9^ALOGARITMO!$E$8)*(1/X9^(1/3)),IF(W9=6,(S9/W9^ALOGARITMO!$E$9)*(1/X9^(1/3)),IF(W9=7,(S9/W9^ALOGARITMO!$E$10)*(1/X9^(1/3)),IF(W9=8,(S9/W9^ALOGARITMO!$E$11)*(1/X9^(1/3)),IF(W9=9,(S9/W9^ALOGARITMO!$E$12)*(1/X9^(1/3)),IF(W9=10,(S9/W9^ALOGARITMO!$E$13)*(1/X9^(1/3)),IF(W9&gt;10,(S9/W9^ALOGARITMO!$E$14)*(1/X9^(1/3)),""))))))))))))</f>
        <v/>
      </c>
      <c r="U9" s="158"/>
      <c r="V9" s="153"/>
      <c r="W9" s="156"/>
      <c r="X9" s="156"/>
      <c r="Y9" s="176"/>
      <c r="Z9" s="176"/>
      <c r="AA9" s="176"/>
    </row>
    <row r="10" spans="1:27" ht="99.95" customHeight="1">
      <c r="A10" s="109" t="str">
        <f>IF(D10="","",VLOOKUP(D10,LISTA_BAREMOS!$A$2:$B$12,2,FALSE))</f>
        <v/>
      </c>
      <c r="B10" s="112"/>
      <c r="C10" s="113">
        <v>8</v>
      </c>
      <c r="D10" s="117"/>
      <c r="E10" s="115"/>
      <c r="F10" s="115"/>
      <c r="G10" s="115"/>
      <c r="H10" s="114"/>
      <c r="I10" s="116"/>
      <c r="J10" s="116"/>
      <c r="K10" s="109" t="str">
        <f t="shared" si="4"/>
        <v/>
      </c>
      <c r="L10" s="154" t="str">
        <f>IF(K10="","",IF(I10=1,1,IF(I10=2,(K10/I10^ALOGARITMO!$E$5)*(1/J10^(1/3)),IF(I10=3,(K10/I10^ALOGARITMO!$E$6)*(1/J10^(1/3)),IF(I10=4,(K10/I10^ALOGARITMO!$E$7)*(1/J10^(1/3)),IF(I10=5,(K10/I10^ALOGARITMO!$E$8)*(1/J10^(1/3)),IF(I10=6,(K10/I10^ALOGARITMO!$E$9)*(1/J10^(1/3)),IF(I10=7,(K10/I10^ALOGARITMO!$E$10)*(1/J10^(1/3)),IF(I10=8,(K10/I10^ALOGARITMO!$E$11)*(1/J10^(1/3)),IF(I10=9,(K10/I10^ALOGARITMO!$E$12)*(1/J10^(1/3)),IF(I10=10,(K10/I10^ALOGARITMO!$E$13)*(1/J10^(1/3)),IF(I10&gt;10,(K10/I10^ALOGARITMO!$E$14)*(1/J10^(1/3))))))))))))))</f>
        <v/>
      </c>
      <c r="M10" s="155" t="str">
        <f t="shared" si="0"/>
        <v/>
      </c>
      <c r="N10" s="155">
        <f t="shared" si="1"/>
        <v>0</v>
      </c>
      <c r="O10" s="155" t="str">
        <f t="shared" si="2"/>
        <v/>
      </c>
      <c r="P10" s="119"/>
      <c r="Q10" s="41" t="str">
        <f t="shared" si="5"/>
        <v/>
      </c>
      <c r="R10" s="41" t="str">
        <f>IF(V10="","",VLOOKUP(V10,LISTA_BAREMOS!$A$2:$B$12,2,FALSE))</f>
        <v/>
      </c>
      <c r="S10" s="151" t="str">
        <f t="shared" si="3"/>
        <v/>
      </c>
      <c r="T10" s="152" t="str">
        <f>IF(S10="","",IF(W10=1,1,IF(W10=2,(S10/W10^ALOGARITMO!$E$5)*(1/X10^(1/3)),IF(W10=3,(S10/W10^ALOGARITMO!$E$6)*(1/X10^(1/3)),IF(W10=4,(S10/W10^ALOGARITMO!$E$7)*(1/X10^(1/3)),IF(W10=5,(S10/W10^ALOGARITMO!$E$8)*(1/X10^(1/3)),IF(W10=6,(S10/W10^ALOGARITMO!$E$9)*(1/X10^(1/3)),IF(W10=7,(S10/W10^ALOGARITMO!$E$10)*(1/X10^(1/3)),IF(W10=8,(S10/W10^ALOGARITMO!$E$11)*(1/X10^(1/3)),IF(W10=9,(S10/W10^ALOGARITMO!$E$12)*(1/X10^(1/3)),IF(W10=10,(S10/W10^ALOGARITMO!$E$13)*(1/X10^(1/3)),IF(W10&gt;10,(S10/W10^ALOGARITMO!$E$14)*(1/X10^(1/3)),""))))))))))))</f>
        <v/>
      </c>
      <c r="U10" s="158"/>
      <c r="V10" s="153"/>
      <c r="W10" s="156"/>
      <c r="X10" s="156"/>
      <c r="Y10" s="176"/>
      <c r="Z10" s="176"/>
      <c r="AA10" s="176"/>
    </row>
    <row r="11" spans="1:27" ht="99.95" customHeight="1">
      <c r="A11" s="109" t="str">
        <f>IF(D11="","",VLOOKUP(D11,LISTA_BAREMOS!$A$2:$B$12,2,FALSE))</f>
        <v/>
      </c>
      <c r="B11" s="112"/>
      <c r="C11" s="113">
        <v>9</v>
      </c>
      <c r="D11" s="117"/>
      <c r="E11" s="115"/>
      <c r="F11" s="115"/>
      <c r="G11" s="115"/>
      <c r="H11" s="114"/>
      <c r="I11" s="116"/>
      <c r="J11" s="116"/>
      <c r="K11" s="109" t="str">
        <f t="shared" si="4"/>
        <v/>
      </c>
      <c r="L11" s="154" t="str">
        <f>IF(K11="","",IF(I11=1,1,IF(I11=2,(K11/I11^ALOGARITMO!$E$5)*(1/J11^(1/3)),IF(I11=3,(K11/I11^ALOGARITMO!$E$6)*(1/J11^(1/3)),IF(I11=4,(K11/I11^ALOGARITMO!$E$7)*(1/J11^(1/3)),IF(I11=5,(K11/I11^ALOGARITMO!$E$8)*(1/J11^(1/3)),IF(I11=6,(K11/I11^ALOGARITMO!$E$9)*(1/J11^(1/3)),IF(I11=7,(K11/I11^ALOGARITMO!$E$10)*(1/J11^(1/3)),IF(I11=8,(K11/I11^ALOGARITMO!$E$11)*(1/J11^(1/3)),IF(I11=9,(K11/I11^ALOGARITMO!$E$12)*(1/J11^(1/3)),IF(I11=10,(K11/I11^ALOGARITMO!$E$13)*(1/J11^(1/3)),IF(I11&gt;10,(K11/I11^ALOGARITMO!$E$14)*(1/J11^(1/3))))))))))))))</f>
        <v/>
      </c>
      <c r="M11" s="155" t="str">
        <f t="shared" si="0"/>
        <v/>
      </c>
      <c r="N11" s="155">
        <f t="shared" si="1"/>
        <v>0</v>
      </c>
      <c r="O11" s="155" t="str">
        <f t="shared" si="2"/>
        <v/>
      </c>
      <c r="P11" s="119"/>
      <c r="Q11" s="41" t="str">
        <f t="shared" si="5"/>
        <v/>
      </c>
      <c r="R11" s="41" t="str">
        <f>IF(V11="","",VLOOKUP(V11,LISTA_BAREMOS!$A$2:$B$12,2,FALSE))</f>
        <v/>
      </c>
      <c r="S11" s="151" t="str">
        <f t="shared" si="3"/>
        <v/>
      </c>
      <c r="T11" s="152" t="str">
        <f>IF(S11="","",IF(W11=1,1,IF(W11=2,(S11/W11^ALOGARITMO!$E$5)*(1/X11^(1/3)),IF(W11=3,(S11/W11^ALOGARITMO!$E$6)*(1/X11^(1/3)),IF(W11=4,(S11/W11^ALOGARITMO!$E$7)*(1/X11^(1/3)),IF(W11=5,(S11/W11^ALOGARITMO!$E$8)*(1/X11^(1/3)),IF(W11=6,(S11/W11^ALOGARITMO!$E$9)*(1/X11^(1/3)),IF(W11=7,(S11/W11^ALOGARITMO!$E$10)*(1/X11^(1/3)),IF(W11=8,(S11/W11^ALOGARITMO!$E$11)*(1/X11^(1/3)),IF(W11=9,(S11/W11^ALOGARITMO!$E$12)*(1/X11^(1/3)),IF(W11=10,(S11/W11^ALOGARITMO!$E$13)*(1/X11^(1/3)),IF(W11&gt;10,(S11/W11^ALOGARITMO!$E$14)*(1/X11^(1/3)),""))))))))))))</f>
        <v/>
      </c>
      <c r="U11" s="158"/>
      <c r="V11" s="153"/>
      <c r="W11" s="156"/>
      <c r="X11" s="156"/>
      <c r="Y11" s="176"/>
      <c r="Z11" s="176"/>
      <c r="AA11" s="176"/>
    </row>
    <row r="12" spans="1:27" ht="99.95" customHeight="1">
      <c r="A12" s="109" t="str">
        <f>IF(D12="","",VLOOKUP(D12,LISTA_BAREMOS!$A$2:$B$12,2,FALSE))</f>
        <v/>
      </c>
      <c r="B12" s="112"/>
      <c r="C12" s="113">
        <v>10</v>
      </c>
      <c r="D12" s="117"/>
      <c r="E12" s="115"/>
      <c r="F12" s="115"/>
      <c r="G12" s="115"/>
      <c r="H12" s="114"/>
      <c r="I12" s="116"/>
      <c r="J12" s="116"/>
      <c r="K12" s="109" t="str">
        <f t="shared" si="4"/>
        <v/>
      </c>
      <c r="L12" s="154" t="str">
        <f>IF(K12="","",IF(I12=1,1,IF(I12=2,(K12/I12^ALOGARITMO!$E$5)*(1/J12^(1/3)),IF(I12=3,(K12/I12^ALOGARITMO!$E$6)*(1/J12^(1/3)),IF(I12=4,(K12/I12^ALOGARITMO!$E$7)*(1/J12^(1/3)),IF(I12=5,(K12/I12^ALOGARITMO!$E$8)*(1/J12^(1/3)),IF(I12=6,(K12/I12^ALOGARITMO!$E$9)*(1/J12^(1/3)),IF(I12=7,(K12/I12^ALOGARITMO!$E$10)*(1/J12^(1/3)),IF(I12=8,(K12/I12^ALOGARITMO!$E$11)*(1/J12^(1/3)),IF(I12=9,(K12/I12^ALOGARITMO!$E$12)*(1/J12^(1/3)),IF(I12=10,(K12/I12^ALOGARITMO!$E$13)*(1/J12^(1/3)),IF(I12&gt;10,(K12/I12^ALOGARITMO!$E$14)*(1/J12^(1/3))))))))))))))</f>
        <v/>
      </c>
      <c r="M12" s="155" t="str">
        <f t="shared" si="0"/>
        <v/>
      </c>
      <c r="N12" s="155">
        <f t="shared" si="1"/>
        <v>0</v>
      </c>
      <c r="O12" s="155" t="str">
        <f t="shared" si="2"/>
        <v/>
      </c>
      <c r="P12" s="119"/>
      <c r="Q12" s="41" t="str">
        <f t="shared" si="5"/>
        <v/>
      </c>
      <c r="R12" s="41" t="str">
        <f>IF(V12="","",VLOOKUP(V12,LISTA_BAREMOS!$A$2:$B$12,2,FALSE))</f>
        <v/>
      </c>
      <c r="S12" s="151" t="str">
        <f t="shared" si="3"/>
        <v/>
      </c>
      <c r="T12" s="152" t="str">
        <f>IF(S12="","",IF(W12=1,1,IF(W12=2,(S12/W12^ALOGARITMO!$E$5)*(1/X12^(1/3)),IF(W12=3,(S12/W12^ALOGARITMO!$E$6)*(1/X12^(1/3)),IF(W12=4,(S12/W12^ALOGARITMO!$E$7)*(1/X12^(1/3)),IF(W12=5,(S12/W12^ALOGARITMO!$E$8)*(1/X12^(1/3)),IF(W12=6,(S12/W12^ALOGARITMO!$E$9)*(1/X12^(1/3)),IF(W12=7,(S12/W12^ALOGARITMO!$E$10)*(1/X12^(1/3)),IF(W12=8,(S12/W12^ALOGARITMO!$E$11)*(1/X12^(1/3)),IF(W12=9,(S12/W12^ALOGARITMO!$E$12)*(1/X12^(1/3)),IF(W12=10,(S12/W12^ALOGARITMO!$E$13)*(1/X12^(1/3)),IF(W12&gt;10,(S12/W12^ALOGARITMO!$E$14)*(1/X12^(1/3)),""))))))))))))</f>
        <v/>
      </c>
      <c r="U12" s="158"/>
      <c r="V12" s="153"/>
      <c r="W12" s="90"/>
      <c r="X12" s="90"/>
      <c r="Y12" s="176"/>
      <c r="Z12" s="176"/>
      <c r="AA12" s="176"/>
    </row>
    <row r="13" spans="1:27" ht="99.95" customHeight="1">
      <c r="A13" s="109" t="str">
        <f>IF(D13="","",VLOOKUP(D13,LISTA_BAREMOS!$A$2:$B$12,2,FALSE))</f>
        <v/>
      </c>
      <c r="B13" s="112"/>
      <c r="C13" s="113">
        <v>11</v>
      </c>
      <c r="D13" s="117"/>
      <c r="E13" s="115"/>
      <c r="F13" s="115"/>
      <c r="G13" s="115"/>
      <c r="H13" s="114"/>
      <c r="I13" s="116"/>
      <c r="J13" s="116"/>
      <c r="K13" s="109" t="str">
        <f t="shared" si="4"/>
        <v/>
      </c>
      <c r="L13" s="154" t="str">
        <f>IF(K13="","",IF(I13=1,1,IF(I13=2,(K13/I13^ALOGARITMO!$E$5)*(1/J13^(1/3)),IF(I13=3,(K13/I13^ALOGARITMO!$E$6)*(1/J13^(1/3)),IF(I13=4,(K13/I13^ALOGARITMO!$E$7)*(1/J13^(1/3)),IF(I13=5,(K13/I13^ALOGARITMO!$E$8)*(1/J13^(1/3)),IF(I13=6,(K13/I13^ALOGARITMO!$E$9)*(1/J13^(1/3)),IF(I13=7,(K13/I13^ALOGARITMO!$E$10)*(1/J13^(1/3)),IF(I13=8,(K13/I13^ALOGARITMO!$E$11)*(1/J13^(1/3)),IF(I13=9,(K13/I13^ALOGARITMO!$E$12)*(1/J13^(1/3)),IF(I13=10,(K13/I13^ALOGARITMO!$E$13)*(1/J13^(1/3)),IF(I13&gt;10,(K13/I13^ALOGARITMO!$E$14)*(1/J13^(1/3))))))))))))))</f>
        <v/>
      </c>
      <c r="M13" s="155" t="str">
        <f t="shared" si="0"/>
        <v/>
      </c>
      <c r="N13" s="155">
        <f t="shared" si="1"/>
        <v>0</v>
      </c>
      <c r="O13" s="155" t="str">
        <f t="shared" si="2"/>
        <v/>
      </c>
      <c r="P13" s="119"/>
      <c r="Q13" s="41" t="str">
        <f t="shared" si="5"/>
        <v/>
      </c>
      <c r="R13" s="41" t="str">
        <f>IF(V13="","",VLOOKUP(V13,LISTA_BAREMOS!$A$2:$B$12,2,FALSE))</f>
        <v/>
      </c>
      <c r="S13" s="151" t="str">
        <f t="shared" si="3"/>
        <v/>
      </c>
      <c r="T13" s="152" t="str">
        <f>IF(S13="","",IF(W13=1,1,IF(W13=2,(S13/W13^ALOGARITMO!$E$5)*(1/X13^(1/3)),IF(W13=3,(S13/W13^ALOGARITMO!$E$6)*(1/X13^(1/3)),IF(W13=4,(S13/W13^ALOGARITMO!$E$7)*(1/X13^(1/3)),IF(W13=5,(S13/W13^ALOGARITMO!$E$8)*(1/X13^(1/3)),IF(W13=6,(S13/W13^ALOGARITMO!$E$9)*(1/X13^(1/3)),IF(W13=7,(S13/W13^ALOGARITMO!$E$10)*(1/X13^(1/3)),IF(W13=8,(S13/W13^ALOGARITMO!$E$11)*(1/X13^(1/3)),IF(W13=9,(S13/W13^ALOGARITMO!$E$12)*(1/X13^(1/3)),IF(W13=10,(S13/W13^ALOGARITMO!$E$13)*(1/X13^(1/3)),IF(W13&gt;10,(S13/W13^ALOGARITMO!$E$14)*(1/X13^(1/3)),""))))))))))))</f>
        <v/>
      </c>
      <c r="U13" s="158"/>
      <c r="V13" s="153"/>
      <c r="W13" s="90"/>
      <c r="X13" s="90"/>
      <c r="Y13" s="176"/>
      <c r="Z13" s="176"/>
      <c r="AA13" s="176"/>
    </row>
    <row r="14" spans="1:27" ht="99.95" customHeight="1">
      <c r="A14" s="109" t="str">
        <f>IF(D14="","",VLOOKUP(D14,LISTA_BAREMOS!$A$2:$B$12,2,FALSE))</f>
        <v/>
      </c>
      <c r="B14" s="112"/>
      <c r="C14" s="113">
        <v>12</v>
      </c>
      <c r="D14" s="117"/>
      <c r="E14" s="115"/>
      <c r="F14" s="115"/>
      <c r="G14" s="115"/>
      <c r="H14" s="114"/>
      <c r="I14" s="116"/>
      <c r="J14" s="116"/>
      <c r="K14" s="109" t="str">
        <f t="shared" si="4"/>
        <v/>
      </c>
      <c r="L14" s="154" t="str">
        <f>IF(K14="","",IF(I14=1,1,IF(I14=2,(K14/I14^ALOGARITMO!$E$5)*(1/J14^(1/3)),IF(I14=3,(K14/I14^ALOGARITMO!$E$6)*(1/J14^(1/3)),IF(I14=4,(K14/I14^ALOGARITMO!$E$7)*(1/J14^(1/3)),IF(I14=5,(K14/I14^ALOGARITMO!$E$8)*(1/J14^(1/3)),IF(I14=6,(K14/I14^ALOGARITMO!$E$9)*(1/J14^(1/3)),IF(I14=7,(K14/I14^ALOGARITMO!$E$10)*(1/J14^(1/3)),IF(I14=8,(K14/I14^ALOGARITMO!$E$11)*(1/J14^(1/3)),IF(I14=9,(K14/I14^ALOGARITMO!$E$12)*(1/J14^(1/3)),IF(I14=10,(K14/I14^ALOGARITMO!$E$13)*(1/J14^(1/3)),IF(I14&gt;10,(K14/I14^ALOGARITMO!$E$14)*(1/J14^(1/3))))))))))))))</f>
        <v/>
      </c>
      <c r="M14" s="155" t="str">
        <f t="shared" si="0"/>
        <v/>
      </c>
      <c r="N14" s="155">
        <f t="shared" si="1"/>
        <v>0</v>
      </c>
      <c r="O14" s="155" t="str">
        <f t="shared" si="2"/>
        <v/>
      </c>
      <c r="P14" s="119"/>
      <c r="Q14" s="41" t="str">
        <f t="shared" si="5"/>
        <v/>
      </c>
      <c r="R14" s="41" t="str">
        <f>IF(V14="","",VLOOKUP(V14,LISTA_BAREMOS!$A$2:$B$12,2,FALSE))</f>
        <v/>
      </c>
      <c r="S14" s="151" t="str">
        <f t="shared" si="3"/>
        <v/>
      </c>
      <c r="T14" s="152" t="str">
        <f>IF(S14="","",IF(W14=1,1,IF(W14=2,(S14/W14^ALOGARITMO!$E$5)*(1/X14^(1/3)),IF(W14=3,(S14/W14^ALOGARITMO!$E$6)*(1/X14^(1/3)),IF(W14=4,(S14/W14^ALOGARITMO!$E$7)*(1/X14^(1/3)),IF(W14=5,(S14/W14^ALOGARITMO!$E$8)*(1/X14^(1/3)),IF(W14=6,(S14/W14^ALOGARITMO!$E$9)*(1/X14^(1/3)),IF(W14=7,(S14/W14^ALOGARITMO!$E$10)*(1/X14^(1/3)),IF(W14=8,(S14/W14^ALOGARITMO!$E$11)*(1/X14^(1/3)),IF(W14=9,(S14/W14^ALOGARITMO!$E$12)*(1/X14^(1/3)),IF(W14=10,(S14/W14^ALOGARITMO!$E$13)*(1/X14^(1/3)),IF(W14&gt;10,(S14/W14^ALOGARITMO!$E$14)*(1/X14^(1/3)),""))))))))))))</f>
        <v/>
      </c>
      <c r="U14" s="158"/>
      <c r="V14" s="153"/>
      <c r="W14" s="90"/>
      <c r="X14" s="90"/>
      <c r="Y14" s="176"/>
      <c r="Z14" s="176"/>
      <c r="AA14" s="176"/>
    </row>
    <row r="15" spans="1:27" ht="99.95" customHeight="1">
      <c r="A15" s="109" t="str">
        <f>IF(D15="","",VLOOKUP(D15,LISTA_BAREMOS!$A$2:$B$12,2,FALSE))</f>
        <v/>
      </c>
      <c r="B15" s="112"/>
      <c r="C15" s="113">
        <v>13</v>
      </c>
      <c r="D15" s="117"/>
      <c r="E15" s="115"/>
      <c r="F15" s="115"/>
      <c r="G15" s="115"/>
      <c r="H15" s="114"/>
      <c r="I15" s="116"/>
      <c r="J15" s="116"/>
      <c r="K15" s="109" t="str">
        <f t="shared" si="4"/>
        <v/>
      </c>
      <c r="L15" s="154" t="str">
        <f>IF(K15="","",IF(I15=1,1,IF(I15=2,(K15/I15^ALOGARITMO!$E$5)*(1/J15^(1/3)),IF(I15=3,(K15/I15^ALOGARITMO!$E$6)*(1/J15^(1/3)),IF(I15=4,(K15/I15^ALOGARITMO!$E$7)*(1/J15^(1/3)),IF(I15=5,(K15/I15^ALOGARITMO!$E$8)*(1/J15^(1/3)),IF(I15=6,(K15/I15^ALOGARITMO!$E$9)*(1/J15^(1/3)),IF(I15=7,(K15/I15^ALOGARITMO!$E$10)*(1/J15^(1/3)),IF(I15=8,(K15/I15^ALOGARITMO!$E$11)*(1/J15^(1/3)),IF(I15=9,(K15/I15^ALOGARITMO!$E$12)*(1/J15^(1/3)),IF(I15=10,(K15/I15^ALOGARITMO!$E$13)*(1/J15^(1/3)),IF(I15&gt;10,(K15/I15^ALOGARITMO!$E$14)*(1/J15^(1/3))))))))))))))</f>
        <v/>
      </c>
      <c r="M15" s="155" t="str">
        <f t="shared" si="0"/>
        <v/>
      </c>
      <c r="N15" s="155">
        <f t="shared" si="1"/>
        <v>0</v>
      </c>
      <c r="O15" s="155" t="str">
        <f t="shared" si="2"/>
        <v/>
      </c>
      <c r="P15" s="119"/>
      <c r="Q15" s="41" t="str">
        <f t="shared" si="5"/>
        <v/>
      </c>
      <c r="R15" s="41" t="str">
        <f>IF(V15="","",VLOOKUP(V15,LISTA_BAREMOS!$A$2:$B$12,2,FALSE))</f>
        <v/>
      </c>
      <c r="S15" s="151" t="str">
        <f t="shared" si="3"/>
        <v/>
      </c>
      <c r="T15" s="152" t="str">
        <f>IF(S15="","",IF(W15=1,1,IF(W15=2,(S15/W15^ALOGARITMO!$E$5)*(1/X15^(1/3)),IF(W15=3,(S15/W15^ALOGARITMO!$E$6)*(1/X15^(1/3)),IF(W15=4,(S15/W15^ALOGARITMO!$E$7)*(1/X15^(1/3)),IF(W15=5,(S15/W15^ALOGARITMO!$E$8)*(1/X15^(1/3)),IF(W15=6,(S15/W15^ALOGARITMO!$E$9)*(1/X15^(1/3)),IF(W15=7,(S15/W15^ALOGARITMO!$E$10)*(1/X15^(1/3)),IF(W15=8,(S15/W15^ALOGARITMO!$E$11)*(1/X15^(1/3)),IF(W15=9,(S15/W15^ALOGARITMO!$E$12)*(1/X15^(1/3)),IF(W15=10,(S15/W15^ALOGARITMO!$E$13)*(1/X15^(1/3)),IF(W15&gt;10,(S15/W15^ALOGARITMO!$E$14)*(1/X15^(1/3)),""))))))))))))</f>
        <v/>
      </c>
      <c r="U15" s="158"/>
      <c r="V15" s="153"/>
      <c r="W15" s="90"/>
      <c r="X15" s="90"/>
      <c r="Y15" s="176"/>
      <c r="Z15" s="176"/>
      <c r="AA15" s="176"/>
    </row>
    <row r="16" spans="1:27" ht="99.95" customHeight="1">
      <c r="A16" s="109" t="str">
        <f>IF(D16="","",VLOOKUP(D16,LISTA_BAREMOS!$A$2:$B$12,2,FALSE))</f>
        <v/>
      </c>
      <c r="B16" s="112"/>
      <c r="C16" s="113">
        <v>14</v>
      </c>
      <c r="D16" s="117"/>
      <c r="E16" s="115"/>
      <c r="F16" s="115"/>
      <c r="G16" s="115"/>
      <c r="H16" s="114"/>
      <c r="I16" s="116"/>
      <c r="J16" s="116"/>
      <c r="K16" s="109" t="str">
        <f t="shared" si="4"/>
        <v/>
      </c>
      <c r="L16" s="154" t="str">
        <f>IF(K16="","",IF(I16=1,1,IF(I16=2,(K16/I16^ALOGARITMO!$E$5)*(1/J16^(1/3)),IF(I16=3,(K16/I16^ALOGARITMO!$E$6)*(1/J16^(1/3)),IF(I16=4,(K16/I16^ALOGARITMO!$E$7)*(1/J16^(1/3)),IF(I16=5,(K16/I16^ALOGARITMO!$E$8)*(1/J16^(1/3)),IF(I16=6,(K16/I16^ALOGARITMO!$E$9)*(1/J16^(1/3)),IF(I16=7,(K16/I16^ALOGARITMO!$E$10)*(1/J16^(1/3)),IF(I16=8,(K16/I16^ALOGARITMO!$E$11)*(1/J16^(1/3)),IF(I16=9,(K16/I16^ALOGARITMO!$E$12)*(1/J16^(1/3)),IF(I16=10,(K16/I16^ALOGARITMO!$E$13)*(1/J16^(1/3)),IF(I16&gt;10,(K16/I16^ALOGARITMO!$E$14)*(1/J16^(1/3))))))))))))))</f>
        <v/>
      </c>
      <c r="M16" s="155" t="str">
        <f t="shared" si="0"/>
        <v/>
      </c>
      <c r="N16" s="155">
        <f t="shared" si="1"/>
        <v>0</v>
      </c>
      <c r="O16" s="155" t="str">
        <f t="shared" si="2"/>
        <v/>
      </c>
      <c r="P16" s="119"/>
      <c r="Q16" s="41" t="str">
        <f t="shared" si="5"/>
        <v/>
      </c>
      <c r="R16" s="41" t="str">
        <f>IF(V16="","",VLOOKUP(V16,LISTA_BAREMOS!$A$2:$B$12,2,FALSE))</f>
        <v/>
      </c>
      <c r="S16" s="151" t="str">
        <f t="shared" si="3"/>
        <v/>
      </c>
      <c r="T16" s="152" t="str">
        <f>IF(S16="","",IF(W16=1,1,IF(W16=2,(S16/W16^ALOGARITMO!$E$5)*(1/X16^(1/3)),IF(W16=3,(S16/W16^ALOGARITMO!$E$6)*(1/X16^(1/3)),IF(W16=4,(S16/W16^ALOGARITMO!$E$7)*(1/X16^(1/3)),IF(W16=5,(S16/W16^ALOGARITMO!$E$8)*(1/X16^(1/3)),IF(W16=6,(S16/W16^ALOGARITMO!$E$9)*(1/X16^(1/3)),IF(W16=7,(S16/W16^ALOGARITMO!$E$10)*(1/X16^(1/3)),IF(W16=8,(S16/W16^ALOGARITMO!$E$11)*(1/X16^(1/3)),IF(W16=9,(S16/W16^ALOGARITMO!$E$12)*(1/X16^(1/3)),IF(W16=10,(S16/W16^ALOGARITMO!$E$13)*(1/X16^(1/3)),IF(W16&gt;10,(S16/W16^ALOGARITMO!$E$14)*(1/X16^(1/3)),""))))))))))))</f>
        <v/>
      </c>
      <c r="U16" s="158"/>
      <c r="V16" s="153"/>
      <c r="W16" s="90"/>
      <c r="X16" s="90"/>
      <c r="Y16" s="176"/>
      <c r="Z16" s="176"/>
      <c r="AA16" s="176"/>
    </row>
    <row r="17" spans="1:27" ht="99.95" customHeight="1">
      <c r="A17" s="109" t="str">
        <f>IF(D17="","",VLOOKUP(D17,LISTA_BAREMOS!$A$2:$B$12,2,FALSE))</f>
        <v/>
      </c>
      <c r="B17" s="112"/>
      <c r="C17" s="113">
        <v>15</v>
      </c>
      <c r="D17" s="117"/>
      <c r="E17" s="115"/>
      <c r="F17" s="115"/>
      <c r="G17" s="115"/>
      <c r="H17" s="114"/>
      <c r="I17" s="116"/>
      <c r="J17" s="116"/>
      <c r="K17" s="109" t="str">
        <f t="shared" si="4"/>
        <v/>
      </c>
      <c r="L17" s="154" t="str">
        <f>IF(K17="","",IF(I17=1,1,IF(I17=2,(K17/I17^ALOGARITMO!$E$5)*(1/J17^(1/3)),IF(I17=3,(K17/I17^ALOGARITMO!$E$6)*(1/J17^(1/3)),IF(I17=4,(K17/I17^ALOGARITMO!$E$7)*(1/J17^(1/3)),IF(I17=5,(K17/I17^ALOGARITMO!$E$8)*(1/J17^(1/3)),IF(I17=6,(K17/I17^ALOGARITMO!$E$9)*(1/J17^(1/3)),IF(I17=7,(K17/I17^ALOGARITMO!$E$10)*(1/J17^(1/3)),IF(I17=8,(K17/I17^ALOGARITMO!$E$11)*(1/J17^(1/3)),IF(I17=9,(K17/I17^ALOGARITMO!$E$12)*(1/J17^(1/3)),IF(I17=10,(K17/I17^ALOGARITMO!$E$13)*(1/J17^(1/3)),IF(I17&gt;10,(K17/I17^ALOGARITMO!$E$14)*(1/J17^(1/3))))))))))))))</f>
        <v/>
      </c>
      <c r="M17" s="155" t="str">
        <f t="shared" si="0"/>
        <v/>
      </c>
      <c r="N17" s="155">
        <f t="shared" si="1"/>
        <v>0</v>
      </c>
      <c r="O17" s="155" t="str">
        <f t="shared" si="2"/>
        <v/>
      </c>
      <c r="P17" s="119"/>
      <c r="Q17" s="41" t="str">
        <f t="shared" si="5"/>
        <v/>
      </c>
      <c r="R17" s="41" t="str">
        <f>IF(V17="","",VLOOKUP(V17,LISTA_BAREMOS!$A$2:$B$12,2,FALSE))</f>
        <v/>
      </c>
      <c r="S17" s="151" t="str">
        <f t="shared" si="3"/>
        <v/>
      </c>
      <c r="T17" s="152" t="str">
        <f>IF(S17="","",IF(W17=1,1,IF(W17=2,(S17/W17^ALOGARITMO!$E$5)*(1/X17^(1/3)),IF(W17=3,(S17/W17^ALOGARITMO!$E$6)*(1/X17^(1/3)),IF(W17=4,(S17/W17^ALOGARITMO!$E$7)*(1/X17^(1/3)),IF(W17=5,(S17/W17^ALOGARITMO!$E$8)*(1/X17^(1/3)),IF(W17=6,(S17/W17^ALOGARITMO!$E$9)*(1/X17^(1/3)),IF(W17=7,(S17/W17^ALOGARITMO!$E$10)*(1/X17^(1/3)),IF(W17=8,(S17/W17^ALOGARITMO!$E$11)*(1/X17^(1/3)),IF(W17=9,(S17/W17^ALOGARITMO!$E$12)*(1/X17^(1/3)),IF(W17=10,(S17/W17^ALOGARITMO!$E$13)*(1/X17^(1/3)),IF(W17&gt;10,(S17/W17^ALOGARITMO!$E$14)*(1/X17^(1/3)),""))))))))))))</f>
        <v/>
      </c>
      <c r="U17" s="158"/>
      <c r="V17" s="153"/>
      <c r="W17" s="90"/>
      <c r="X17" s="90"/>
      <c r="Y17" s="176"/>
      <c r="Z17" s="176"/>
      <c r="AA17" s="176"/>
    </row>
    <row r="18" spans="1:27" ht="99.95" customHeight="1">
      <c r="A18" s="109" t="str">
        <f>IF(D18="","",VLOOKUP(D18,LISTA_BAREMOS!$A$2:$B$12,2,FALSE))</f>
        <v/>
      </c>
      <c r="B18" s="112"/>
      <c r="C18" s="113">
        <v>16</v>
      </c>
      <c r="D18" s="117"/>
      <c r="E18" s="115"/>
      <c r="F18" s="115"/>
      <c r="G18" s="115"/>
      <c r="H18" s="114"/>
      <c r="I18" s="116"/>
      <c r="J18" s="116"/>
      <c r="K18" s="109" t="str">
        <f t="shared" si="4"/>
        <v/>
      </c>
      <c r="L18" s="154" t="str">
        <f>IF(K18="","",IF(I18=1,1,IF(I18=2,(K18/I18^ALOGARITMO!$E$5)*(1/J18^(1/3)),IF(I18=3,(K18/I18^ALOGARITMO!$E$6)*(1/J18^(1/3)),IF(I18=4,(K18/I18^ALOGARITMO!$E$7)*(1/J18^(1/3)),IF(I18=5,(K18/I18^ALOGARITMO!$E$8)*(1/J18^(1/3)),IF(I18=6,(K18/I18^ALOGARITMO!$E$9)*(1/J18^(1/3)),IF(I18=7,(K18/I18^ALOGARITMO!$E$10)*(1/J18^(1/3)),IF(I18=8,(K18/I18^ALOGARITMO!$E$11)*(1/J18^(1/3)),IF(I18=9,(K18/I18^ALOGARITMO!$E$12)*(1/J18^(1/3)),IF(I18=10,(K18/I18^ALOGARITMO!$E$13)*(1/J18^(1/3)),IF(I18&gt;10,(K18/I18^ALOGARITMO!$E$14)*(1/J18^(1/3))))))))))))))</f>
        <v/>
      </c>
      <c r="M18" s="155" t="str">
        <f t="shared" si="0"/>
        <v/>
      </c>
      <c r="N18" s="155">
        <f t="shared" si="1"/>
        <v>0</v>
      </c>
      <c r="O18" s="155" t="str">
        <f t="shared" si="2"/>
        <v/>
      </c>
      <c r="P18" s="119"/>
      <c r="Q18" s="41" t="str">
        <f t="shared" si="5"/>
        <v/>
      </c>
      <c r="R18" s="41" t="str">
        <f>IF(V18="","",VLOOKUP(V18,LISTA_BAREMOS!$A$2:$B$12,2,FALSE))</f>
        <v/>
      </c>
      <c r="S18" s="151" t="str">
        <f t="shared" si="3"/>
        <v/>
      </c>
      <c r="T18" s="152" t="str">
        <f>IF(S18="","",IF(W18=1,1,IF(W18=2,(S18/W18^ALOGARITMO!$E$5)*(1/X18^(1/3)),IF(W18=3,(S18/W18^ALOGARITMO!$E$6)*(1/X18^(1/3)),IF(W18=4,(S18/W18^ALOGARITMO!$E$7)*(1/X18^(1/3)),IF(W18=5,(S18/W18^ALOGARITMO!$E$8)*(1/X18^(1/3)),IF(W18=6,(S18/W18^ALOGARITMO!$E$9)*(1/X18^(1/3)),IF(W18=7,(S18/W18^ALOGARITMO!$E$10)*(1/X18^(1/3)),IF(W18=8,(S18/W18^ALOGARITMO!$E$11)*(1/X18^(1/3)),IF(W18=9,(S18/W18^ALOGARITMO!$E$12)*(1/X18^(1/3)),IF(W18=10,(S18/W18^ALOGARITMO!$E$13)*(1/X18^(1/3)),IF(W18&gt;10,(S18/W18^ALOGARITMO!$E$14)*(1/X18^(1/3)),""))))))))))))</f>
        <v/>
      </c>
      <c r="U18" s="158"/>
      <c r="V18" s="153"/>
      <c r="W18" s="90"/>
      <c r="X18" s="90"/>
      <c r="Y18" s="176"/>
      <c r="Z18" s="176"/>
      <c r="AA18" s="176"/>
    </row>
    <row r="19" spans="1:27" ht="99.95" customHeight="1">
      <c r="A19" s="109" t="str">
        <f>IF(D19="","",VLOOKUP(D19,LISTA_BAREMOS!$A$2:$B$12,2,FALSE))</f>
        <v/>
      </c>
      <c r="B19" s="112"/>
      <c r="C19" s="113">
        <v>17</v>
      </c>
      <c r="D19" s="117"/>
      <c r="E19" s="115"/>
      <c r="F19" s="115"/>
      <c r="G19" s="115"/>
      <c r="H19" s="114"/>
      <c r="I19" s="116"/>
      <c r="J19" s="116"/>
      <c r="K19" s="109" t="str">
        <f t="shared" si="4"/>
        <v/>
      </c>
      <c r="L19" s="154" t="str">
        <f>IF(K19="","",IF(I19=1,1,IF(I19=2,(K19/I19^ALOGARITMO!$E$5)*(1/J19^(1/3)),IF(I19=3,(K19/I19^ALOGARITMO!$E$6)*(1/J19^(1/3)),IF(I19=4,(K19/I19^ALOGARITMO!$E$7)*(1/J19^(1/3)),IF(I19=5,(K19/I19^ALOGARITMO!$E$8)*(1/J19^(1/3)),IF(I19=6,(K19/I19^ALOGARITMO!$E$9)*(1/J19^(1/3)),IF(I19=7,(K19/I19^ALOGARITMO!$E$10)*(1/J19^(1/3)),IF(I19=8,(K19/I19^ALOGARITMO!$E$11)*(1/J19^(1/3)),IF(I19=9,(K19/I19^ALOGARITMO!$E$12)*(1/J19^(1/3)),IF(I19=10,(K19/I19^ALOGARITMO!$E$13)*(1/J19^(1/3)),IF(I19&gt;10,(K19/I19^ALOGARITMO!$E$14)*(1/J19^(1/3))))))))))))))</f>
        <v/>
      </c>
      <c r="M19" s="155" t="str">
        <f t="shared" si="0"/>
        <v/>
      </c>
      <c r="N19" s="155">
        <f t="shared" si="1"/>
        <v>0</v>
      </c>
      <c r="O19" s="155" t="str">
        <f t="shared" si="2"/>
        <v/>
      </c>
      <c r="P19" s="119"/>
      <c r="Q19" s="41" t="str">
        <f t="shared" si="5"/>
        <v/>
      </c>
      <c r="R19" s="41" t="str">
        <f>IF(V19="","",VLOOKUP(V19,LISTA_BAREMOS!$A$2:$B$12,2,FALSE))</f>
        <v/>
      </c>
      <c r="S19" s="151" t="str">
        <f t="shared" si="3"/>
        <v/>
      </c>
      <c r="T19" s="152" t="str">
        <f>IF(S19="","",IF(W19=1,1,IF(W19=2,(S19/W19^ALOGARITMO!$E$5)*(1/X19^(1/3)),IF(W19=3,(S19/W19^ALOGARITMO!$E$6)*(1/X19^(1/3)),IF(W19=4,(S19/W19^ALOGARITMO!$E$7)*(1/X19^(1/3)),IF(W19=5,(S19/W19^ALOGARITMO!$E$8)*(1/X19^(1/3)),IF(W19=6,(S19/W19^ALOGARITMO!$E$9)*(1/X19^(1/3)),IF(W19=7,(S19/W19^ALOGARITMO!$E$10)*(1/X19^(1/3)),IF(W19=8,(S19/W19^ALOGARITMO!$E$11)*(1/X19^(1/3)),IF(W19=9,(S19/W19^ALOGARITMO!$E$12)*(1/X19^(1/3)),IF(W19=10,(S19/W19^ALOGARITMO!$E$13)*(1/X19^(1/3)),IF(W19&gt;10,(S19/W19^ALOGARITMO!$E$14)*(1/X19^(1/3)),""))))))))))))</f>
        <v/>
      </c>
      <c r="U19" s="158"/>
      <c r="V19" s="153"/>
      <c r="W19" s="90"/>
      <c r="X19" s="90"/>
      <c r="Y19" s="176"/>
      <c r="Z19" s="176"/>
      <c r="AA19" s="176"/>
    </row>
    <row r="20" spans="1:27" ht="99.95" customHeight="1">
      <c r="A20" s="109" t="str">
        <f>IF(D20="","",VLOOKUP(D20,LISTA_BAREMOS!$A$2:$B$12,2,FALSE))</f>
        <v/>
      </c>
      <c r="B20" s="112"/>
      <c r="C20" s="113">
        <v>18</v>
      </c>
      <c r="D20" s="117"/>
      <c r="E20" s="115"/>
      <c r="F20" s="115"/>
      <c r="G20" s="115"/>
      <c r="H20" s="114"/>
      <c r="I20" s="116"/>
      <c r="J20" s="116"/>
      <c r="K20" s="109" t="str">
        <f t="shared" si="4"/>
        <v/>
      </c>
      <c r="L20" s="154" t="str">
        <f>IF(K20="","",IF(I20=1,1,IF(I20=2,(K20/I20^ALOGARITMO!$E$5)*(1/J20^(1/3)),IF(I20=3,(K20/I20^ALOGARITMO!$E$6)*(1/J20^(1/3)),IF(I20=4,(K20/I20^ALOGARITMO!$E$7)*(1/J20^(1/3)),IF(I20=5,(K20/I20^ALOGARITMO!$E$8)*(1/J20^(1/3)),IF(I20=6,(K20/I20^ALOGARITMO!$E$9)*(1/J20^(1/3)),IF(I20=7,(K20/I20^ALOGARITMO!$E$10)*(1/J20^(1/3)),IF(I20=8,(K20/I20^ALOGARITMO!$E$11)*(1/J20^(1/3)),IF(I20=9,(K20/I20^ALOGARITMO!$E$12)*(1/J20^(1/3)),IF(I20=10,(K20/I20^ALOGARITMO!$E$13)*(1/J20^(1/3)),IF(I20&gt;10,(K20/I20^ALOGARITMO!$E$14)*(1/J20^(1/3))))))))))))))</f>
        <v/>
      </c>
      <c r="M20" s="155" t="str">
        <f t="shared" si="0"/>
        <v/>
      </c>
      <c r="N20" s="155">
        <f t="shared" si="1"/>
        <v>0</v>
      </c>
      <c r="O20" s="155" t="str">
        <f t="shared" si="2"/>
        <v/>
      </c>
      <c r="P20" s="119"/>
      <c r="Q20" s="41" t="str">
        <f t="shared" si="5"/>
        <v/>
      </c>
      <c r="R20" s="41" t="str">
        <f>IF(V20="","",VLOOKUP(V20,LISTA_BAREMOS!$A$2:$B$12,2,FALSE))</f>
        <v/>
      </c>
      <c r="S20" s="151" t="str">
        <f t="shared" si="3"/>
        <v/>
      </c>
      <c r="T20" s="152" t="str">
        <f>IF(S20="","",IF(W20=1,1,IF(W20=2,(S20/W20^ALOGARITMO!$E$5)*(1/X20^(1/3)),IF(W20=3,(S20/W20^ALOGARITMO!$E$6)*(1/X20^(1/3)),IF(W20=4,(S20/W20^ALOGARITMO!$E$7)*(1/X20^(1/3)),IF(W20=5,(S20/W20^ALOGARITMO!$E$8)*(1/X20^(1/3)),IF(W20=6,(S20/W20^ALOGARITMO!$E$9)*(1/X20^(1/3)),IF(W20=7,(S20/W20^ALOGARITMO!$E$10)*(1/X20^(1/3)),IF(W20=8,(S20/W20^ALOGARITMO!$E$11)*(1/X20^(1/3)),IF(W20=9,(S20/W20^ALOGARITMO!$E$12)*(1/X20^(1/3)),IF(W20=10,(S20/W20^ALOGARITMO!$E$13)*(1/X20^(1/3)),IF(W20&gt;10,(S20/W20^ALOGARITMO!$E$14)*(1/X20^(1/3)),""))))))))))))</f>
        <v/>
      </c>
      <c r="U20" s="158"/>
      <c r="V20" s="153"/>
      <c r="W20" s="90"/>
      <c r="X20" s="90"/>
      <c r="Y20" s="176"/>
      <c r="Z20" s="176"/>
      <c r="AA20" s="176"/>
    </row>
    <row r="21" spans="1:27" ht="99.95" customHeight="1">
      <c r="A21" s="109" t="str">
        <f>IF(D21="","",VLOOKUP(D21,LISTA_BAREMOS!$A$2:$B$12,2,FALSE))</f>
        <v/>
      </c>
      <c r="B21" s="112"/>
      <c r="C21" s="113">
        <v>19</v>
      </c>
      <c r="D21" s="117"/>
      <c r="E21" s="115"/>
      <c r="F21" s="115"/>
      <c r="G21" s="115"/>
      <c r="H21" s="114"/>
      <c r="I21" s="116"/>
      <c r="J21" s="116"/>
      <c r="K21" s="109" t="str">
        <f t="shared" si="4"/>
        <v/>
      </c>
      <c r="L21" s="154" t="str">
        <f>IF(K21="","",IF(I21=1,1,IF(I21=2,(K21/I21^ALOGARITMO!$E$5)*(1/J21^(1/3)),IF(I21=3,(K21/I21^ALOGARITMO!$E$6)*(1/J21^(1/3)),IF(I21=4,(K21/I21^ALOGARITMO!$E$7)*(1/J21^(1/3)),IF(I21=5,(K21/I21^ALOGARITMO!$E$8)*(1/J21^(1/3)),IF(I21=6,(K21/I21^ALOGARITMO!$E$9)*(1/J21^(1/3)),IF(I21=7,(K21/I21^ALOGARITMO!$E$10)*(1/J21^(1/3)),IF(I21=8,(K21/I21^ALOGARITMO!$E$11)*(1/J21^(1/3)),IF(I21=9,(K21/I21^ALOGARITMO!$E$12)*(1/J21^(1/3)),IF(I21=10,(K21/I21^ALOGARITMO!$E$13)*(1/J21^(1/3)),IF(I21&gt;10,(K21/I21^ALOGARITMO!$E$14)*(1/J21^(1/3))))))))))))))</f>
        <v/>
      </c>
      <c r="M21" s="155" t="str">
        <f t="shared" si="0"/>
        <v/>
      </c>
      <c r="N21" s="155">
        <f t="shared" si="1"/>
        <v>0</v>
      </c>
      <c r="O21" s="155" t="str">
        <f t="shared" si="2"/>
        <v/>
      </c>
      <c r="P21" s="119"/>
      <c r="Q21" s="41" t="str">
        <f t="shared" si="5"/>
        <v/>
      </c>
      <c r="R21" s="41" t="str">
        <f>IF(V21="","",VLOOKUP(V21,LISTA_BAREMOS!$A$2:$B$12,2,FALSE))</f>
        <v/>
      </c>
      <c r="S21" s="151" t="str">
        <f t="shared" si="3"/>
        <v/>
      </c>
      <c r="T21" s="152" t="str">
        <f>IF(S21="","",IF(W21=1,1,IF(W21=2,(S21/W21^ALOGARITMO!$E$5)*(1/X21^(1/3)),IF(W21=3,(S21/W21^ALOGARITMO!$E$6)*(1/X21^(1/3)),IF(W21=4,(S21/W21^ALOGARITMO!$E$7)*(1/X21^(1/3)),IF(W21=5,(S21/W21^ALOGARITMO!$E$8)*(1/X21^(1/3)),IF(W21=6,(S21/W21^ALOGARITMO!$E$9)*(1/X21^(1/3)),IF(W21=7,(S21/W21^ALOGARITMO!$E$10)*(1/X21^(1/3)),IF(W21=8,(S21/W21^ALOGARITMO!$E$11)*(1/X21^(1/3)),IF(W21=9,(S21/W21^ALOGARITMO!$E$12)*(1/X21^(1/3)),IF(W21=10,(S21/W21^ALOGARITMO!$E$13)*(1/X21^(1/3)),IF(W21&gt;10,(S21/W21^ALOGARITMO!$E$14)*(1/X21^(1/3)),""))))))))))))</f>
        <v/>
      </c>
      <c r="U21" s="158"/>
      <c r="V21" s="153"/>
      <c r="W21" s="90"/>
      <c r="X21" s="90"/>
      <c r="Y21" s="176"/>
      <c r="Z21" s="176"/>
      <c r="AA21" s="176"/>
    </row>
    <row r="22" spans="1:27" ht="99.95" customHeight="1">
      <c r="A22" s="109" t="str">
        <f>IF(D22="","",VLOOKUP(D22,LISTA_BAREMOS!$A$2:$B$12,2,FALSE))</f>
        <v/>
      </c>
      <c r="B22" s="112"/>
      <c r="C22" s="113">
        <v>20</v>
      </c>
      <c r="D22" s="117"/>
      <c r="E22" s="115"/>
      <c r="F22" s="115"/>
      <c r="G22" s="115"/>
      <c r="H22" s="114"/>
      <c r="I22" s="116"/>
      <c r="J22" s="116"/>
      <c r="K22" s="109" t="str">
        <f t="shared" si="4"/>
        <v/>
      </c>
      <c r="L22" s="154" t="str">
        <f>IF(K22="","",IF(I22=1,1,IF(I22=2,(K22/I22^ALOGARITMO!$E$5)*(1/J22^(1/3)),IF(I22=3,(K22/I22^ALOGARITMO!$E$6)*(1/J22^(1/3)),IF(I22=4,(K22/I22^ALOGARITMO!$E$7)*(1/J22^(1/3)),IF(I22=5,(K22/I22^ALOGARITMO!$E$8)*(1/J22^(1/3)),IF(I22=6,(K22/I22^ALOGARITMO!$E$9)*(1/J22^(1/3)),IF(I22=7,(K22/I22^ALOGARITMO!$E$10)*(1/J22^(1/3)),IF(I22=8,(K22/I22^ALOGARITMO!$E$11)*(1/J22^(1/3)),IF(I22=9,(K22/I22^ALOGARITMO!$E$12)*(1/J22^(1/3)),IF(I22=10,(K22/I22^ALOGARITMO!$E$13)*(1/J22^(1/3)),IF(I22&gt;10,(K22/I22^ALOGARITMO!$E$14)*(1/J22^(1/3))))))))))))))</f>
        <v/>
      </c>
      <c r="M22" s="155" t="str">
        <f t="shared" si="0"/>
        <v/>
      </c>
      <c r="N22" s="155">
        <f t="shared" si="1"/>
        <v>0</v>
      </c>
      <c r="O22" s="155" t="str">
        <f t="shared" si="2"/>
        <v/>
      </c>
      <c r="P22" s="119"/>
      <c r="Q22" s="41" t="str">
        <f t="shared" si="5"/>
        <v/>
      </c>
      <c r="R22" s="41" t="str">
        <f>IF(V22="","",VLOOKUP(V22,LISTA_BAREMOS!$A$2:$B$12,2,FALSE))</f>
        <v/>
      </c>
      <c r="S22" s="151" t="str">
        <f t="shared" si="3"/>
        <v/>
      </c>
      <c r="T22" s="152" t="str">
        <f>IF(S22="","",IF(W22=1,1,IF(W22=2,(S22/W22^ALOGARITMO!$E$5)*(1/X22^(1/3)),IF(W22=3,(S22/W22^ALOGARITMO!$E$6)*(1/X22^(1/3)),IF(W22=4,(S22/W22^ALOGARITMO!$E$7)*(1/X22^(1/3)),IF(W22=5,(S22/W22^ALOGARITMO!$E$8)*(1/X22^(1/3)),IF(W22=6,(S22/W22^ALOGARITMO!$E$9)*(1/X22^(1/3)),IF(W22=7,(S22/W22^ALOGARITMO!$E$10)*(1/X22^(1/3)),IF(W22=8,(S22/W22^ALOGARITMO!$E$11)*(1/X22^(1/3)),IF(W22=9,(S22/W22^ALOGARITMO!$E$12)*(1/X22^(1/3)),IF(W22=10,(S22/W22^ALOGARITMO!$E$13)*(1/X22^(1/3)),IF(W22&gt;10,(S22/W22^ALOGARITMO!$E$14)*(1/X22^(1/3)),""))))))))))))</f>
        <v/>
      </c>
      <c r="U22" s="158"/>
      <c r="V22" s="153"/>
      <c r="W22" s="90"/>
      <c r="X22" s="90"/>
      <c r="Y22" s="176"/>
      <c r="Z22" s="176"/>
      <c r="AA22" s="176"/>
    </row>
    <row r="23" spans="1:27" ht="99.95" customHeight="1">
      <c r="A23" s="109" t="str">
        <f>IF(D23="","",VLOOKUP(D23,LISTA_BAREMOS!$A$2:$B$12,2,FALSE))</f>
        <v/>
      </c>
      <c r="B23" s="112"/>
      <c r="C23" s="113">
        <v>21</v>
      </c>
      <c r="D23" s="117"/>
      <c r="E23" s="115"/>
      <c r="F23" s="115"/>
      <c r="G23" s="115"/>
      <c r="H23" s="114"/>
      <c r="I23" s="116"/>
      <c r="J23" s="116"/>
      <c r="K23" s="109" t="str">
        <f t="shared" si="4"/>
        <v/>
      </c>
      <c r="L23" s="154" t="str">
        <f>IF(K23="","",IF(I23=1,1,IF(I23=2,(K23/I23^ALOGARITMO!$E$5)*(1/J23^(1/3)),IF(I23=3,(K23/I23^ALOGARITMO!$E$6)*(1/J23^(1/3)),IF(I23=4,(K23/I23^ALOGARITMO!$E$7)*(1/J23^(1/3)),IF(I23=5,(K23/I23^ALOGARITMO!$E$8)*(1/J23^(1/3)),IF(I23=6,(K23/I23^ALOGARITMO!$E$9)*(1/J23^(1/3)),IF(I23=7,(K23/I23^ALOGARITMO!$E$10)*(1/J23^(1/3)),IF(I23=8,(K23/I23^ALOGARITMO!$E$11)*(1/J23^(1/3)),IF(I23=9,(K23/I23^ALOGARITMO!$E$12)*(1/J23^(1/3)),IF(I23=10,(K23/I23^ALOGARITMO!$E$13)*(1/J23^(1/3)),IF(I23&gt;10,(K23/I23^ALOGARITMO!$E$14)*(1/J23^(1/3))))))))))))))</f>
        <v/>
      </c>
      <c r="M23" s="155" t="str">
        <f t="shared" si="0"/>
        <v/>
      </c>
      <c r="N23" s="155">
        <f t="shared" si="1"/>
        <v>0</v>
      </c>
      <c r="O23" s="155" t="str">
        <f t="shared" si="2"/>
        <v/>
      </c>
      <c r="P23" s="119"/>
      <c r="Q23" s="41" t="str">
        <f t="shared" si="5"/>
        <v/>
      </c>
      <c r="R23" s="41" t="str">
        <f>IF(V23="","",VLOOKUP(V23,LISTA_BAREMOS!$A$2:$B$12,2,FALSE))</f>
        <v/>
      </c>
      <c r="S23" s="151" t="str">
        <f t="shared" si="3"/>
        <v/>
      </c>
      <c r="T23" s="152" t="str">
        <f>IF(S23="","",IF(W23=1,1,IF(W23=2,(S23/W23^ALOGARITMO!$E$5)*(1/X23^(1/3)),IF(W23=3,(S23/W23^ALOGARITMO!$E$6)*(1/X23^(1/3)),IF(W23=4,(S23/W23^ALOGARITMO!$E$7)*(1/X23^(1/3)),IF(W23=5,(S23/W23^ALOGARITMO!$E$8)*(1/X23^(1/3)),IF(W23=6,(S23/W23^ALOGARITMO!$E$9)*(1/X23^(1/3)),IF(W23=7,(S23/W23^ALOGARITMO!$E$10)*(1/X23^(1/3)),IF(W23=8,(S23/W23^ALOGARITMO!$E$11)*(1/X23^(1/3)),IF(W23=9,(S23/W23^ALOGARITMO!$E$12)*(1/X23^(1/3)),IF(W23=10,(S23/W23^ALOGARITMO!$E$13)*(1/X23^(1/3)),IF(W23&gt;10,(S23/W23^ALOGARITMO!$E$14)*(1/X23^(1/3)),""))))))))))))</f>
        <v/>
      </c>
      <c r="U23" s="158"/>
      <c r="V23" s="153"/>
      <c r="W23" s="90"/>
      <c r="X23" s="90"/>
      <c r="Y23" s="176"/>
      <c r="Z23" s="176"/>
      <c r="AA23" s="176"/>
    </row>
    <row r="24" spans="1:27" ht="99.95" customHeight="1">
      <c r="A24" s="109" t="str">
        <f>IF(D24="","",VLOOKUP(D24,LISTA_BAREMOS!$A$2:$B$12,2,FALSE))</f>
        <v/>
      </c>
      <c r="B24" s="112"/>
      <c r="C24" s="113">
        <v>22</v>
      </c>
      <c r="D24" s="117"/>
      <c r="E24" s="115"/>
      <c r="F24" s="115"/>
      <c r="G24" s="115"/>
      <c r="H24" s="114"/>
      <c r="I24" s="116"/>
      <c r="J24" s="116"/>
      <c r="K24" s="109" t="str">
        <f t="shared" si="4"/>
        <v/>
      </c>
      <c r="L24" s="154" t="str">
        <f>IF(K24="","",IF(I24=1,1,IF(I24=2,(K24/I24^ALOGARITMO!$E$5)*(1/J24^(1/3)),IF(I24=3,(K24/I24^ALOGARITMO!$E$6)*(1/J24^(1/3)),IF(I24=4,(K24/I24^ALOGARITMO!$E$7)*(1/J24^(1/3)),IF(I24=5,(K24/I24^ALOGARITMO!$E$8)*(1/J24^(1/3)),IF(I24=6,(K24/I24^ALOGARITMO!$E$9)*(1/J24^(1/3)),IF(I24=7,(K24/I24^ALOGARITMO!$E$10)*(1/J24^(1/3)),IF(I24=8,(K24/I24^ALOGARITMO!$E$11)*(1/J24^(1/3)),IF(I24=9,(K24/I24^ALOGARITMO!$E$12)*(1/J24^(1/3)),IF(I24=10,(K24/I24^ALOGARITMO!$E$13)*(1/J24^(1/3)),IF(I24&gt;10,(K24/I24^ALOGARITMO!$E$14)*(1/J24^(1/3))))))))))))))</f>
        <v/>
      </c>
      <c r="M24" s="155" t="str">
        <f t="shared" si="0"/>
        <v/>
      </c>
      <c r="N24" s="155">
        <f t="shared" si="1"/>
        <v>0</v>
      </c>
      <c r="O24" s="155" t="str">
        <f t="shared" si="2"/>
        <v/>
      </c>
      <c r="P24" s="119"/>
      <c r="Q24" s="41" t="str">
        <f t="shared" si="5"/>
        <v/>
      </c>
      <c r="R24" s="41" t="str">
        <f>IF(V24="","",VLOOKUP(V24,LISTA_BAREMOS!$A$2:$B$12,2,FALSE))</f>
        <v/>
      </c>
      <c r="S24" s="151" t="str">
        <f t="shared" si="3"/>
        <v/>
      </c>
      <c r="T24" s="152" t="str">
        <f>IF(S24="","",IF(W24=1,1,IF(W24=2,(S24/W24^ALOGARITMO!$E$5)*(1/X24^(1/3)),IF(W24=3,(S24/W24^ALOGARITMO!$E$6)*(1/X24^(1/3)),IF(W24=4,(S24/W24^ALOGARITMO!$E$7)*(1/X24^(1/3)),IF(W24=5,(S24/W24^ALOGARITMO!$E$8)*(1/X24^(1/3)),IF(W24=6,(S24/W24^ALOGARITMO!$E$9)*(1/X24^(1/3)),IF(W24=7,(S24/W24^ALOGARITMO!$E$10)*(1/X24^(1/3)),IF(W24=8,(S24/W24^ALOGARITMO!$E$11)*(1/X24^(1/3)),IF(W24=9,(S24/W24^ALOGARITMO!$E$12)*(1/X24^(1/3)),IF(W24=10,(S24/W24^ALOGARITMO!$E$13)*(1/X24^(1/3)),IF(W24&gt;10,(S24/W24^ALOGARITMO!$E$14)*(1/X24^(1/3)),""))))))))))))</f>
        <v/>
      </c>
      <c r="U24" s="158"/>
      <c r="V24" s="153"/>
      <c r="W24" s="90"/>
      <c r="X24" s="90"/>
      <c r="Y24" s="176"/>
      <c r="Z24" s="176"/>
      <c r="AA24" s="176"/>
    </row>
    <row r="25" spans="1:27" ht="99.95" customHeight="1">
      <c r="A25" s="109" t="str">
        <f>IF(D25="","",VLOOKUP(D25,LISTA_BAREMOS!$A$2:$B$12,2,FALSE))</f>
        <v/>
      </c>
      <c r="B25" s="112"/>
      <c r="C25" s="113">
        <v>23</v>
      </c>
      <c r="D25" s="117"/>
      <c r="E25" s="115"/>
      <c r="F25" s="115"/>
      <c r="G25" s="115"/>
      <c r="H25" s="114"/>
      <c r="I25" s="116"/>
      <c r="J25" s="116"/>
      <c r="K25" s="109" t="str">
        <f t="shared" si="4"/>
        <v/>
      </c>
      <c r="L25" s="154" t="str">
        <f>IF(K25="","",IF(I25=1,1,IF(I25=2,(K25/I25^ALOGARITMO!$E$5)*(1/J25^(1/3)),IF(I25=3,(K25/I25^ALOGARITMO!$E$6)*(1/J25^(1/3)),IF(I25=4,(K25/I25^ALOGARITMO!$E$7)*(1/J25^(1/3)),IF(I25=5,(K25/I25^ALOGARITMO!$E$8)*(1/J25^(1/3)),IF(I25=6,(K25/I25^ALOGARITMO!$E$9)*(1/J25^(1/3)),IF(I25=7,(K25/I25^ALOGARITMO!$E$10)*(1/J25^(1/3)),IF(I25=8,(K25/I25^ALOGARITMO!$E$11)*(1/J25^(1/3)),IF(I25=9,(K25/I25^ALOGARITMO!$E$12)*(1/J25^(1/3)),IF(I25=10,(K25/I25^ALOGARITMO!$E$13)*(1/J25^(1/3)),IF(I25&gt;10,(K25/I25^ALOGARITMO!$E$14)*(1/J25^(1/3))))))))))))))</f>
        <v/>
      </c>
      <c r="M25" s="155" t="str">
        <f t="shared" si="0"/>
        <v/>
      </c>
      <c r="N25" s="155">
        <f t="shared" si="1"/>
        <v>0</v>
      </c>
      <c r="O25" s="155" t="str">
        <f t="shared" si="2"/>
        <v/>
      </c>
      <c r="P25" s="119"/>
      <c r="Q25" s="41" t="str">
        <f t="shared" si="5"/>
        <v/>
      </c>
      <c r="R25" s="41" t="str">
        <f>IF(V25="","",VLOOKUP(V25,LISTA_BAREMOS!$A$2:$B$12,2,FALSE))</f>
        <v/>
      </c>
      <c r="S25" s="151" t="str">
        <f t="shared" si="3"/>
        <v/>
      </c>
      <c r="T25" s="152" t="str">
        <f>IF(S25="","",IF(W25=1,1,IF(W25=2,(S25/W25^ALOGARITMO!$E$5)*(1/X25^(1/3)),IF(W25=3,(S25/W25^ALOGARITMO!$E$6)*(1/X25^(1/3)),IF(W25=4,(S25/W25^ALOGARITMO!$E$7)*(1/X25^(1/3)),IF(W25=5,(S25/W25^ALOGARITMO!$E$8)*(1/X25^(1/3)),IF(W25=6,(S25/W25^ALOGARITMO!$E$9)*(1/X25^(1/3)),IF(W25=7,(S25/W25^ALOGARITMO!$E$10)*(1/X25^(1/3)),IF(W25=8,(S25/W25^ALOGARITMO!$E$11)*(1/X25^(1/3)),IF(W25=9,(S25/W25^ALOGARITMO!$E$12)*(1/X25^(1/3)),IF(W25=10,(S25/W25^ALOGARITMO!$E$13)*(1/X25^(1/3)),IF(W25&gt;10,(S25/W25^ALOGARITMO!$E$14)*(1/X25^(1/3)),""))))))))))))</f>
        <v/>
      </c>
      <c r="U25" s="158"/>
      <c r="V25" s="153"/>
      <c r="W25" s="90"/>
      <c r="X25" s="90"/>
      <c r="Y25" s="176"/>
      <c r="Z25" s="176"/>
      <c r="AA25" s="176"/>
    </row>
    <row r="26" spans="1:27" ht="99.95" customHeight="1">
      <c r="A26" s="109" t="str">
        <f>IF(D26="","",VLOOKUP(D26,LISTA_BAREMOS!$A$2:$B$12,2,FALSE))</f>
        <v/>
      </c>
      <c r="B26" s="112"/>
      <c r="C26" s="113">
        <v>24</v>
      </c>
      <c r="D26" s="117"/>
      <c r="E26" s="115"/>
      <c r="F26" s="115"/>
      <c r="G26" s="115"/>
      <c r="H26" s="114"/>
      <c r="I26" s="116"/>
      <c r="J26" s="116"/>
      <c r="K26" s="109" t="str">
        <f t="shared" si="4"/>
        <v/>
      </c>
      <c r="L26" s="154" t="str">
        <f>IF(K26="","",IF(I26=1,1,IF(I26=2,(K26/I26^ALOGARITMO!$E$5)*(1/J26^(1/3)),IF(I26=3,(K26/I26^ALOGARITMO!$E$6)*(1/J26^(1/3)),IF(I26=4,(K26/I26^ALOGARITMO!$E$7)*(1/J26^(1/3)),IF(I26=5,(K26/I26^ALOGARITMO!$E$8)*(1/J26^(1/3)),IF(I26=6,(K26/I26^ALOGARITMO!$E$9)*(1/J26^(1/3)),IF(I26=7,(K26/I26^ALOGARITMO!$E$10)*(1/J26^(1/3)),IF(I26=8,(K26/I26^ALOGARITMO!$E$11)*(1/J26^(1/3)),IF(I26=9,(K26/I26^ALOGARITMO!$E$12)*(1/J26^(1/3)),IF(I26=10,(K26/I26^ALOGARITMO!$E$13)*(1/J26^(1/3)),IF(I26&gt;10,(K26/I26^ALOGARITMO!$E$14)*(1/J26^(1/3))))))))))))))</f>
        <v/>
      </c>
      <c r="M26" s="155" t="str">
        <f t="shared" si="0"/>
        <v/>
      </c>
      <c r="N26" s="155">
        <f t="shared" si="1"/>
        <v>0</v>
      </c>
      <c r="O26" s="155" t="str">
        <f t="shared" si="2"/>
        <v/>
      </c>
      <c r="P26" s="119"/>
      <c r="Q26" s="41" t="str">
        <f t="shared" si="5"/>
        <v/>
      </c>
      <c r="R26" s="41" t="str">
        <f>IF(V26="","",VLOOKUP(V26,LISTA_BAREMOS!$A$2:$B$12,2,FALSE))</f>
        <v/>
      </c>
      <c r="S26" s="151" t="str">
        <f t="shared" si="3"/>
        <v/>
      </c>
      <c r="T26" s="152" t="str">
        <f>IF(S26="","",IF(W26=1,1,IF(W26=2,(S26/W26^ALOGARITMO!$E$5)*(1/X26^(1/3)),IF(W26=3,(S26/W26^ALOGARITMO!$E$6)*(1/X26^(1/3)),IF(W26=4,(S26/W26^ALOGARITMO!$E$7)*(1/X26^(1/3)),IF(W26=5,(S26/W26^ALOGARITMO!$E$8)*(1/X26^(1/3)),IF(W26=6,(S26/W26^ALOGARITMO!$E$9)*(1/X26^(1/3)),IF(W26=7,(S26/W26^ALOGARITMO!$E$10)*(1/X26^(1/3)),IF(W26=8,(S26/W26^ALOGARITMO!$E$11)*(1/X26^(1/3)),IF(W26=9,(S26/W26^ALOGARITMO!$E$12)*(1/X26^(1/3)),IF(W26=10,(S26/W26^ALOGARITMO!$E$13)*(1/X26^(1/3)),IF(W26&gt;10,(S26/W26^ALOGARITMO!$E$14)*(1/X26^(1/3)),""))))))))))))</f>
        <v/>
      </c>
      <c r="U26" s="158"/>
      <c r="V26" s="153"/>
      <c r="W26" s="90"/>
      <c r="X26" s="90"/>
      <c r="Y26" s="176"/>
      <c r="Z26" s="176"/>
      <c r="AA26" s="176"/>
    </row>
    <row r="27" spans="1:27" ht="99.95" customHeight="1">
      <c r="A27" s="109" t="str">
        <f>IF(D27="","",VLOOKUP(D27,LISTA_BAREMOS!$A$2:$B$12,2,FALSE))</f>
        <v/>
      </c>
      <c r="B27" s="112"/>
      <c r="C27" s="113">
        <v>25</v>
      </c>
      <c r="D27" s="117"/>
      <c r="E27" s="115"/>
      <c r="F27" s="115"/>
      <c r="G27" s="115"/>
      <c r="H27" s="114"/>
      <c r="I27" s="116"/>
      <c r="J27" s="116"/>
      <c r="K27" s="109" t="str">
        <f t="shared" si="4"/>
        <v/>
      </c>
      <c r="L27" s="154" t="str">
        <f>IF(K27="","",IF(I27=1,1,IF(I27=2,(K27/I27^ALOGARITMO!$E$5)*(1/J27^(1/3)),IF(I27=3,(K27/I27^ALOGARITMO!$E$6)*(1/J27^(1/3)),IF(I27=4,(K27/I27^ALOGARITMO!$E$7)*(1/J27^(1/3)),IF(I27=5,(K27/I27^ALOGARITMO!$E$8)*(1/J27^(1/3)),IF(I27=6,(K27/I27^ALOGARITMO!$E$9)*(1/J27^(1/3)),IF(I27=7,(K27/I27^ALOGARITMO!$E$10)*(1/J27^(1/3)),IF(I27=8,(K27/I27^ALOGARITMO!$E$11)*(1/J27^(1/3)),IF(I27=9,(K27/I27^ALOGARITMO!$E$12)*(1/J27^(1/3)),IF(I27=10,(K27/I27^ALOGARITMO!$E$13)*(1/J27^(1/3)),IF(I27&gt;10,(K27/I27^ALOGARITMO!$E$14)*(1/J27^(1/3))))))))))))))</f>
        <v/>
      </c>
      <c r="M27" s="155" t="str">
        <f t="shared" si="0"/>
        <v/>
      </c>
      <c r="N27" s="155">
        <f t="shared" si="1"/>
        <v>0</v>
      </c>
      <c r="O27" s="155" t="str">
        <f t="shared" si="2"/>
        <v/>
      </c>
      <c r="P27" s="119"/>
      <c r="Q27" s="41" t="str">
        <f t="shared" si="5"/>
        <v/>
      </c>
      <c r="R27" s="41" t="str">
        <f>IF(V27="","",VLOOKUP(V27,LISTA_BAREMOS!$A$2:$B$12,2,FALSE))</f>
        <v/>
      </c>
      <c r="S27" s="151" t="str">
        <f t="shared" si="3"/>
        <v/>
      </c>
      <c r="T27" s="152" t="str">
        <f>IF(S27="","",IF(W27=1,1,IF(W27=2,(S27/W27^ALOGARITMO!$E$5)*(1/X27^(1/3)),IF(W27=3,(S27/W27^ALOGARITMO!$E$6)*(1/X27^(1/3)),IF(W27=4,(S27/W27^ALOGARITMO!$E$7)*(1/X27^(1/3)),IF(W27=5,(S27/W27^ALOGARITMO!$E$8)*(1/X27^(1/3)),IF(W27=6,(S27/W27^ALOGARITMO!$E$9)*(1/X27^(1/3)),IF(W27=7,(S27/W27^ALOGARITMO!$E$10)*(1/X27^(1/3)),IF(W27=8,(S27/W27^ALOGARITMO!$E$11)*(1/X27^(1/3)),IF(W27=9,(S27/W27^ALOGARITMO!$E$12)*(1/X27^(1/3)),IF(W27=10,(S27/W27^ALOGARITMO!$E$13)*(1/X27^(1/3)),IF(W27&gt;10,(S27/W27^ALOGARITMO!$E$14)*(1/X27^(1/3)),""))))))))))))</f>
        <v/>
      </c>
      <c r="U27" s="158"/>
      <c r="V27" s="153"/>
      <c r="W27" s="90"/>
      <c r="X27" s="90"/>
      <c r="Y27" s="176"/>
      <c r="Z27" s="176"/>
      <c r="AA27" s="176"/>
    </row>
    <row r="28" spans="1:27" ht="99.95" customHeight="1">
      <c r="A28" s="109" t="str">
        <f>IF(D28="","",VLOOKUP(D28,LISTA_BAREMOS!$A$2:$B$12,2,FALSE))</f>
        <v/>
      </c>
      <c r="B28" s="112"/>
      <c r="C28" s="113">
        <v>26</v>
      </c>
      <c r="D28" s="117"/>
      <c r="E28" s="115"/>
      <c r="F28" s="115"/>
      <c r="G28" s="115"/>
      <c r="H28" s="114"/>
      <c r="I28" s="116"/>
      <c r="J28" s="116"/>
      <c r="K28" s="109" t="str">
        <f t="shared" si="4"/>
        <v/>
      </c>
      <c r="L28" s="154" t="str">
        <f>IF(K28="","",IF(I28=1,1,IF(I28=2,(K28/I28^ALOGARITMO!$E$5)*(1/J28^(1/3)),IF(I28=3,(K28/I28^ALOGARITMO!$E$6)*(1/J28^(1/3)),IF(I28=4,(K28/I28^ALOGARITMO!$E$7)*(1/J28^(1/3)),IF(I28=5,(K28/I28^ALOGARITMO!$E$8)*(1/J28^(1/3)),IF(I28=6,(K28/I28^ALOGARITMO!$E$9)*(1/J28^(1/3)),IF(I28=7,(K28/I28^ALOGARITMO!$E$10)*(1/J28^(1/3)),IF(I28=8,(K28/I28^ALOGARITMO!$E$11)*(1/J28^(1/3)),IF(I28=9,(K28/I28^ALOGARITMO!$E$12)*(1/J28^(1/3)),IF(I28=10,(K28/I28^ALOGARITMO!$E$13)*(1/J28^(1/3)),IF(I28&gt;10,(K28/I28^ALOGARITMO!$E$14)*(1/J28^(1/3))))))))))))))</f>
        <v/>
      </c>
      <c r="M28" s="155" t="str">
        <f t="shared" si="0"/>
        <v/>
      </c>
      <c r="N28" s="155">
        <f t="shared" si="1"/>
        <v>0</v>
      </c>
      <c r="O28" s="155" t="str">
        <f t="shared" si="2"/>
        <v/>
      </c>
      <c r="P28" s="119"/>
      <c r="Q28" s="41" t="str">
        <f t="shared" si="5"/>
        <v/>
      </c>
      <c r="R28" s="41" t="str">
        <f>IF(V28="","",VLOOKUP(V28,LISTA_BAREMOS!$A$2:$B$12,2,FALSE))</f>
        <v/>
      </c>
      <c r="S28" s="151" t="str">
        <f t="shared" si="3"/>
        <v/>
      </c>
      <c r="T28" s="152" t="str">
        <f>IF(S28="","",IF(W28=1,1,IF(W28=2,(S28/W28^ALOGARITMO!$E$5)*(1/X28^(1/3)),IF(W28=3,(S28/W28^ALOGARITMO!$E$6)*(1/X28^(1/3)),IF(W28=4,(S28/W28^ALOGARITMO!$E$7)*(1/X28^(1/3)),IF(W28=5,(S28/W28^ALOGARITMO!$E$8)*(1/X28^(1/3)),IF(W28=6,(S28/W28^ALOGARITMO!$E$9)*(1/X28^(1/3)),IF(W28=7,(S28/W28^ALOGARITMO!$E$10)*(1/X28^(1/3)),IF(W28=8,(S28/W28^ALOGARITMO!$E$11)*(1/X28^(1/3)),IF(W28=9,(S28/W28^ALOGARITMO!$E$12)*(1/X28^(1/3)),IF(W28=10,(S28/W28^ALOGARITMO!$E$13)*(1/X28^(1/3)),IF(W28&gt;10,(S28/W28^ALOGARITMO!$E$14)*(1/X28^(1/3)),""))))))))))))</f>
        <v/>
      </c>
      <c r="U28" s="158"/>
      <c r="V28" s="153"/>
      <c r="W28" s="90"/>
      <c r="X28" s="90"/>
      <c r="Y28" s="176"/>
      <c r="Z28" s="176"/>
      <c r="AA28" s="176"/>
    </row>
    <row r="29" spans="1:27" ht="99.95" customHeight="1">
      <c r="A29" s="109" t="str">
        <f>IF(D29="","",VLOOKUP(D29,LISTA_BAREMOS!$A$2:$B$12,2,FALSE))</f>
        <v/>
      </c>
      <c r="B29" s="112"/>
      <c r="C29" s="113">
        <v>27</v>
      </c>
      <c r="D29" s="117"/>
      <c r="E29" s="115"/>
      <c r="F29" s="115"/>
      <c r="G29" s="115"/>
      <c r="H29" s="114"/>
      <c r="I29" s="116"/>
      <c r="J29" s="116"/>
      <c r="K29" s="109" t="str">
        <f t="shared" si="4"/>
        <v/>
      </c>
      <c r="L29" s="154" t="str">
        <f>IF(K29="","",IF(I29=1,1,IF(I29=2,(K29/I29^ALOGARITMO!$E$5)*(1/J29^(1/3)),IF(I29=3,(K29/I29^ALOGARITMO!$E$6)*(1/J29^(1/3)),IF(I29=4,(K29/I29^ALOGARITMO!$E$7)*(1/J29^(1/3)),IF(I29=5,(K29/I29^ALOGARITMO!$E$8)*(1/J29^(1/3)),IF(I29=6,(K29/I29^ALOGARITMO!$E$9)*(1/J29^(1/3)),IF(I29=7,(K29/I29^ALOGARITMO!$E$10)*(1/J29^(1/3)),IF(I29=8,(K29/I29^ALOGARITMO!$E$11)*(1/J29^(1/3)),IF(I29=9,(K29/I29^ALOGARITMO!$E$12)*(1/J29^(1/3)),IF(I29=10,(K29/I29^ALOGARITMO!$E$13)*(1/J29^(1/3)),IF(I29&gt;10,(K29/I29^ALOGARITMO!$E$14)*(1/J29^(1/3))))))))))))))</f>
        <v/>
      </c>
      <c r="M29" s="155" t="str">
        <f t="shared" si="0"/>
        <v/>
      </c>
      <c r="N29" s="155">
        <f t="shared" si="1"/>
        <v>0</v>
      </c>
      <c r="O29" s="155" t="str">
        <f t="shared" si="2"/>
        <v/>
      </c>
      <c r="P29" s="119"/>
      <c r="Q29" s="41" t="str">
        <f t="shared" si="5"/>
        <v/>
      </c>
      <c r="R29" s="41" t="str">
        <f>IF(V29="","",VLOOKUP(V29,LISTA_BAREMOS!$A$2:$B$12,2,FALSE))</f>
        <v/>
      </c>
      <c r="S29" s="151" t="str">
        <f t="shared" si="3"/>
        <v/>
      </c>
      <c r="T29" s="152" t="str">
        <f>IF(S29="","",IF(W29=1,1,IF(W29=2,(S29/W29^ALOGARITMO!$E$5)*(1/X29^(1/3)),IF(W29=3,(S29/W29^ALOGARITMO!$E$6)*(1/X29^(1/3)),IF(W29=4,(S29/W29^ALOGARITMO!$E$7)*(1/X29^(1/3)),IF(W29=5,(S29/W29^ALOGARITMO!$E$8)*(1/X29^(1/3)),IF(W29=6,(S29/W29^ALOGARITMO!$E$9)*(1/X29^(1/3)),IF(W29=7,(S29/W29^ALOGARITMO!$E$10)*(1/X29^(1/3)),IF(W29=8,(S29/W29^ALOGARITMO!$E$11)*(1/X29^(1/3)),IF(W29=9,(S29/W29^ALOGARITMO!$E$12)*(1/X29^(1/3)),IF(W29=10,(S29/W29^ALOGARITMO!$E$13)*(1/X29^(1/3)),IF(W29&gt;10,(S29/W29^ALOGARITMO!$E$14)*(1/X29^(1/3)),""))))))))))))</f>
        <v/>
      </c>
      <c r="U29" s="158"/>
      <c r="V29" s="153"/>
      <c r="W29" s="90"/>
      <c r="X29" s="90"/>
      <c r="Y29" s="176"/>
      <c r="Z29" s="176"/>
      <c r="AA29" s="176"/>
    </row>
    <row r="30" spans="1:27" ht="99.95" customHeight="1">
      <c r="A30" s="109" t="str">
        <f>IF(D30="","",VLOOKUP(D30,LISTA_BAREMOS!$A$2:$B$12,2,FALSE))</f>
        <v/>
      </c>
      <c r="B30" s="112"/>
      <c r="C30" s="113">
        <v>28</v>
      </c>
      <c r="D30" s="117"/>
      <c r="E30" s="115"/>
      <c r="F30" s="115"/>
      <c r="G30" s="115"/>
      <c r="H30" s="114"/>
      <c r="I30" s="116"/>
      <c r="J30" s="116"/>
      <c r="K30" s="109" t="str">
        <f t="shared" si="4"/>
        <v/>
      </c>
      <c r="L30" s="154" t="str">
        <f>IF(K30="","",IF(I30=1,1,IF(I30=2,(K30/I30^ALOGARITMO!$E$5)*(1/J30^(1/3)),IF(I30=3,(K30/I30^ALOGARITMO!$E$6)*(1/J30^(1/3)),IF(I30=4,(K30/I30^ALOGARITMO!$E$7)*(1/J30^(1/3)),IF(I30=5,(K30/I30^ALOGARITMO!$E$8)*(1/J30^(1/3)),IF(I30=6,(K30/I30^ALOGARITMO!$E$9)*(1/J30^(1/3)),IF(I30=7,(K30/I30^ALOGARITMO!$E$10)*(1/J30^(1/3)),IF(I30=8,(K30/I30^ALOGARITMO!$E$11)*(1/J30^(1/3)),IF(I30=9,(K30/I30^ALOGARITMO!$E$12)*(1/J30^(1/3)),IF(I30=10,(K30/I30^ALOGARITMO!$E$13)*(1/J30^(1/3)),IF(I30&gt;10,(K30/I30^ALOGARITMO!$E$14)*(1/J30^(1/3))))))))))))))</f>
        <v/>
      </c>
      <c r="M30" s="155" t="str">
        <f t="shared" si="0"/>
        <v/>
      </c>
      <c r="N30" s="155">
        <f t="shared" si="1"/>
        <v>0</v>
      </c>
      <c r="O30" s="155" t="str">
        <f t="shared" si="2"/>
        <v/>
      </c>
      <c r="P30" s="119"/>
      <c r="Q30" s="41" t="str">
        <f t="shared" si="5"/>
        <v/>
      </c>
      <c r="R30" s="41" t="str">
        <f>IF(V30="","",VLOOKUP(V30,LISTA_BAREMOS!$A$2:$B$12,2,FALSE))</f>
        <v/>
      </c>
      <c r="S30" s="151" t="str">
        <f t="shared" si="3"/>
        <v/>
      </c>
      <c r="T30" s="152" t="str">
        <f>IF(S30="","",IF(W30=1,1,IF(W30=2,(S30/W30^ALOGARITMO!$E$5)*(1/X30^(1/3)),IF(W30=3,(S30/W30^ALOGARITMO!$E$6)*(1/X30^(1/3)),IF(W30=4,(S30/W30^ALOGARITMO!$E$7)*(1/X30^(1/3)),IF(W30=5,(S30/W30^ALOGARITMO!$E$8)*(1/X30^(1/3)),IF(W30=6,(S30/W30^ALOGARITMO!$E$9)*(1/X30^(1/3)),IF(W30=7,(S30/W30^ALOGARITMO!$E$10)*(1/X30^(1/3)),IF(W30=8,(S30/W30^ALOGARITMO!$E$11)*(1/X30^(1/3)),IF(W30=9,(S30/W30^ALOGARITMO!$E$12)*(1/X30^(1/3)),IF(W30=10,(S30/W30^ALOGARITMO!$E$13)*(1/X30^(1/3)),IF(W30&gt;10,(S30/W30^ALOGARITMO!$E$14)*(1/X30^(1/3)),""))))))))))))</f>
        <v/>
      </c>
      <c r="U30" s="158"/>
      <c r="V30" s="153"/>
      <c r="W30" s="90"/>
      <c r="X30" s="90"/>
      <c r="Y30" s="176"/>
      <c r="Z30" s="176"/>
      <c r="AA30" s="176"/>
    </row>
    <row r="31" spans="1:27" ht="99.95" customHeight="1">
      <c r="A31" s="109" t="str">
        <f>IF(D31="","",VLOOKUP(D31,LISTA_BAREMOS!$A$2:$B$12,2,FALSE))</f>
        <v/>
      </c>
      <c r="B31" s="112"/>
      <c r="C31" s="113">
        <v>29</v>
      </c>
      <c r="D31" s="117"/>
      <c r="E31" s="115"/>
      <c r="F31" s="115"/>
      <c r="G31" s="115"/>
      <c r="H31" s="114"/>
      <c r="I31" s="116"/>
      <c r="J31" s="116"/>
      <c r="K31" s="109" t="str">
        <f t="shared" si="4"/>
        <v/>
      </c>
      <c r="L31" s="154" t="str">
        <f>IF(K31="","",IF(I31=1,1,IF(I31=2,(K31/I31^ALOGARITMO!$E$5)*(1/J31^(1/3)),IF(I31=3,(K31/I31^ALOGARITMO!$E$6)*(1/J31^(1/3)),IF(I31=4,(K31/I31^ALOGARITMO!$E$7)*(1/J31^(1/3)),IF(I31=5,(K31/I31^ALOGARITMO!$E$8)*(1/J31^(1/3)),IF(I31=6,(K31/I31^ALOGARITMO!$E$9)*(1/J31^(1/3)),IF(I31=7,(K31/I31^ALOGARITMO!$E$10)*(1/J31^(1/3)),IF(I31=8,(K31/I31^ALOGARITMO!$E$11)*(1/J31^(1/3)),IF(I31=9,(K31/I31^ALOGARITMO!$E$12)*(1/J31^(1/3)),IF(I31=10,(K31/I31^ALOGARITMO!$E$13)*(1/J31^(1/3)),IF(I31&gt;10,(K31/I31^ALOGARITMO!$E$14)*(1/J31^(1/3))))))))))))))</f>
        <v/>
      </c>
      <c r="M31" s="155" t="str">
        <f t="shared" si="0"/>
        <v/>
      </c>
      <c r="N31" s="155">
        <f t="shared" si="1"/>
        <v>0</v>
      </c>
      <c r="O31" s="155" t="str">
        <f t="shared" si="2"/>
        <v/>
      </c>
      <c r="P31" s="119"/>
      <c r="Q31" s="41" t="str">
        <f t="shared" si="5"/>
        <v/>
      </c>
      <c r="R31" s="41" t="str">
        <f>IF(V31="","",VLOOKUP(V31,LISTA_BAREMOS!$A$2:$B$12,2,FALSE))</f>
        <v/>
      </c>
      <c r="S31" s="151" t="str">
        <f t="shared" si="3"/>
        <v/>
      </c>
      <c r="T31" s="152" t="str">
        <f>IF(S31="","",IF(W31=1,1,IF(W31=2,(S31/W31^ALOGARITMO!$E$5)*(1/X31^(1/3)),IF(W31=3,(S31/W31^ALOGARITMO!$E$6)*(1/X31^(1/3)),IF(W31=4,(S31/W31^ALOGARITMO!$E$7)*(1/X31^(1/3)),IF(W31=5,(S31/W31^ALOGARITMO!$E$8)*(1/X31^(1/3)),IF(W31=6,(S31/W31^ALOGARITMO!$E$9)*(1/X31^(1/3)),IF(W31=7,(S31/W31^ALOGARITMO!$E$10)*(1/X31^(1/3)),IF(W31=8,(S31/W31^ALOGARITMO!$E$11)*(1/X31^(1/3)),IF(W31=9,(S31/W31^ALOGARITMO!$E$12)*(1/X31^(1/3)),IF(W31=10,(S31/W31^ALOGARITMO!$E$13)*(1/X31^(1/3)),IF(W31&gt;10,(S31/W31^ALOGARITMO!$E$14)*(1/X31^(1/3)),""))))))))))))</f>
        <v/>
      </c>
      <c r="U31" s="158"/>
      <c r="V31" s="153"/>
      <c r="W31" s="90"/>
      <c r="X31" s="90"/>
      <c r="Y31" s="176"/>
      <c r="Z31" s="176"/>
      <c r="AA31" s="176"/>
    </row>
    <row r="32" spans="1:27" ht="99.95" customHeight="1">
      <c r="A32" s="109" t="str">
        <f>IF(D32="","",VLOOKUP(D32,LISTA_BAREMOS!$A$2:$B$12,2,FALSE))</f>
        <v/>
      </c>
      <c r="B32" s="112"/>
      <c r="C32" s="113">
        <v>30</v>
      </c>
      <c r="D32" s="117"/>
      <c r="E32" s="115"/>
      <c r="F32" s="115"/>
      <c r="G32" s="115"/>
      <c r="H32" s="114"/>
      <c r="I32" s="116"/>
      <c r="J32" s="116"/>
      <c r="K32" s="109" t="str">
        <f t="shared" si="4"/>
        <v/>
      </c>
      <c r="L32" s="154" t="str">
        <f>IF(K32="","",IF(I32=1,1,IF(I32=2,(K32/I32^ALOGARITMO!$E$5)*(1/J32^(1/3)),IF(I32=3,(K32/I32^ALOGARITMO!$E$6)*(1/J32^(1/3)),IF(I32=4,(K32/I32^ALOGARITMO!$E$7)*(1/J32^(1/3)),IF(I32=5,(K32/I32^ALOGARITMO!$E$8)*(1/J32^(1/3)),IF(I32=6,(K32/I32^ALOGARITMO!$E$9)*(1/J32^(1/3)),IF(I32=7,(K32/I32^ALOGARITMO!$E$10)*(1/J32^(1/3)),IF(I32=8,(K32/I32^ALOGARITMO!$E$11)*(1/J32^(1/3)),IF(I32=9,(K32/I32^ALOGARITMO!$E$12)*(1/J32^(1/3)),IF(I32=10,(K32/I32^ALOGARITMO!$E$13)*(1/J32^(1/3)),IF(I32&gt;10,(K32/I32^ALOGARITMO!$E$14)*(1/J32^(1/3))))))))))))))</f>
        <v/>
      </c>
      <c r="M32" s="155" t="str">
        <f t="shared" si="0"/>
        <v/>
      </c>
      <c r="N32" s="155">
        <f t="shared" si="1"/>
        <v>0</v>
      </c>
      <c r="O32" s="155" t="str">
        <f t="shared" si="2"/>
        <v/>
      </c>
      <c r="P32" s="119"/>
      <c r="Q32" s="41" t="str">
        <f t="shared" si="5"/>
        <v/>
      </c>
      <c r="R32" s="41" t="str">
        <f>IF(V32="","",VLOOKUP(V32,LISTA_BAREMOS!$A$2:$B$12,2,FALSE))</f>
        <v/>
      </c>
      <c r="S32" s="151" t="str">
        <f t="shared" si="3"/>
        <v/>
      </c>
      <c r="T32" s="152" t="str">
        <f>IF(S32="","",IF(W32=1,1,IF(W32=2,(S32/W32^ALOGARITMO!$E$5)*(1/X32^(1/3)),IF(W32=3,(S32/W32^ALOGARITMO!$E$6)*(1/X32^(1/3)),IF(W32=4,(S32/W32^ALOGARITMO!$E$7)*(1/X32^(1/3)),IF(W32=5,(S32/W32^ALOGARITMO!$E$8)*(1/X32^(1/3)),IF(W32=6,(S32/W32^ALOGARITMO!$E$9)*(1/X32^(1/3)),IF(W32=7,(S32/W32^ALOGARITMO!$E$10)*(1/X32^(1/3)),IF(W32=8,(S32/W32^ALOGARITMO!$E$11)*(1/X32^(1/3)),IF(W32=9,(S32/W32^ALOGARITMO!$E$12)*(1/X32^(1/3)),IF(W32=10,(S32/W32^ALOGARITMO!$E$13)*(1/X32^(1/3)),IF(W32&gt;10,(S32/W32^ALOGARITMO!$E$14)*(1/X32^(1/3)),""))))))))))))</f>
        <v/>
      </c>
      <c r="U32" s="158"/>
      <c r="V32" s="153"/>
      <c r="W32" s="90"/>
      <c r="X32" s="90"/>
      <c r="Y32" s="176"/>
      <c r="Z32" s="176"/>
      <c r="AA32" s="176"/>
    </row>
    <row r="33" spans="1:27" ht="99.95" customHeight="1">
      <c r="A33" s="109" t="str">
        <f>IF(D33="","",VLOOKUP(D33,LISTA_BAREMOS!$A$2:$B$12,2,FALSE))</f>
        <v/>
      </c>
      <c r="B33" s="112"/>
      <c r="C33" s="113">
        <v>31</v>
      </c>
      <c r="D33" s="117"/>
      <c r="E33" s="115"/>
      <c r="F33" s="115"/>
      <c r="G33" s="115"/>
      <c r="H33" s="114"/>
      <c r="I33" s="116"/>
      <c r="J33" s="116"/>
      <c r="K33" s="109" t="str">
        <f t="shared" si="4"/>
        <v/>
      </c>
      <c r="L33" s="154" t="str">
        <f>IF(K33="","",IF(I33=1,1,IF(I33=2,(K33/I33^ALOGARITMO!$E$5)*(1/J33^(1/3)),IF(I33=3,(K33/I33^ALOGARITMO!$E$6)*(1/J33^(1/3)),IF(I33=4,(K33/I33^ALOGARITMO!$E$7)*(1/J33^(1/3)),IF(I33=5,(K33/I33^ALOGARITMO!$E$8)*(1/J33^(1/3)),IF(I33=6,(K33/I33^ALOGARITMO!$E$9)*(1/J33^(1/3)),IF(I33=7,(K33/I33^ALOGARITMO!$E$10)*(1/J33^(1/3)),IF(I33=8,(K33/I33^ALOGARITMO!$E$11)*(1/J33^(1/3)),IF(I33=9,(K33/I33^ALOGARITMO!$E$12)*(1/J33^(1/3)),IF(I33=10,(K33/I33^ALOGARITMO!$E$13)*(1/J33^(1/3)),IF(I33&gt;10,(K33/I33^ALOGARITMO!$E$14)*(1/J33^(1/3))))))))))))))</f>
        <v/>
      </c>
      <c r="M33" s="155" t="str">
        <f t="shared" si="0"/>
        <v/>
      </c>
      <c r="N33" s="155">
        <f t="shared" si="1"/>
        <v>0</v>
      </c>
      <c r="O33" s="155" t="str">
        <f t="shared" si="2"/>
        <v/>
      </c>
      <c r="P33" s="119"/>
      <c r="Q33" s="41" t="str">
        <f t="shared" si="5"/>
        <v/>
      </c>
      <c r="R33" s="41" t="str">
        <f>IF(V33="","",VLOOKUP(V33,LISTA_BAREMOS!$A$2:$B$12,2,FALSE))</f>
        <v/>
      </c>
      <c r="S33" s="151" t="str">
        <f t="shared" si="3"/>
        <v/>
      </c>
      <c r="T33" s="152" t="str">
        <f>IF(S33="","",IF(W33=1,1,IF(W33=2,(S33/W33^ALOGARITMO!$E$5)*(1/X33^(1/3)),IF(W33=3,(S33/W33^ALOGARITMO!$E$6)*(1/X33^(1/3)),IF(W33=4,(S33/W33^ALOGARITMO!$E$7)*(1/X33^(1/3)),IF(W33=5,(S33/W33^ALOGARITMO!$E$8)*(1/X33^(1/3)),IF(W33=6,(S33/W33^ALOGARITMO!$E$9)*(1/X33^(1/3)),IF(W33=7,(S33/W33^ALOGARITMO!$E$10)*(1/X33^(1/3)),IF(W33=8,(S33/W33^ALOGARITMO!$E$11)*(1/X33^(1/3)),IF(W33=9,(S33/W33^ALOGARITMO!$E$12)*(1/X33^(1/3)),IF(W33=10,(S33/W33^ALOGARITMO!$E$13)*(1/X33^(1/3)),IF(W33&gt;10,(S33/W33^ALOGARITMO!$E$14)*(1/X33^(1/3)),""))))))))))))</f>
        <v/>
      </c>
      <c r="U33" s="158"/>
      <c r="V33" s="153"/>
      <c r="W33" s="90"/>
      <c r="X33" s="90"/>
      <c r="Y33" s="176"/>
      <c r="Z33" s="176"/>
      <c r="AA33" s="176"/>
    </row>
    <row r="34" spans="1:27" ht="99.95" customHeight="1">
      <c r="A34" s="109" t="str">
        <f>IF(D34="","",VLOOKUP(D34,LISTA_BAREMOS!$A$2:$B$12,2,FALSE))</f>
        <v/>
      </c>
      <c r="B34" s="112"/>
      <c r="C34" s="113">
        <v>32</v>
      </c>
      <c r="D34" s="117"/>
      <c r="E34" s="115"/>
      <c r="F34" s="115"/>
      <c r="G34" s="115"/>
      <c r="H34" s="114"/>
      <c r="I34" s="116"/>
      <c r="J34" s="116"/>
      <c r="K34" s="109" t="str">
        <f t="shared" si="4"/>
        <v/>
      </c>
      <c r="L34" s="154" t="str">
        <f>IF(K34="","",IF(I34=1,1,IF(I34=2,(K34/I34^ALOGARITMO!$E$5)*(1/J34^(1/3)),IF(I34=3,(K34/I34^ALOGARITMO!$E$6)*(1/J34^(1/3)),IF(I34=4,(K34/I34^ALOGARITMO!$E$7)*(1/J34^(1/3)),IF(I34=5,(K34/I34^ALOGARITMO!$E$8)*(1/J34^(1/3)),IF(I34=6,(K34/I34^ALOGARITMO!$E$9)*(1/J34^(1/3)),IF(I34=7,(K34/I34^ALOGARITMO!$E$10)*(1/J34^(1/3)),IF(I34=8,(K34/I34^ALOGARITMO!$E$11)*(1/J34^(1/3)),IF(I34=9,(K34/I34^ALOGARITMO!$E$12)*(1/J34^(1/3)),IF(I34=10,(K34/I34^ALOGARITMO!$E$13)*(1/J34^(1/3)),IF(I34&gt;10,(K34/I34^ALOGARITMO!$E$14)*(1/J34^(1/3))))))))))))))</f>
        <v/>
      </c>
      <c r="M34" s="155" t="str">
        <f t="shared" si="0"/>
        <v/>
      </c>
      <c r="N34" s="155">
        <f t="shared" si="1"/>
        <v>0</v>
      </c>
      <c r="O34" s="155" t="str">
        <f t="shared" si="2"/>
        <v/>
      </c>
      <c r="P34" s="119"/>
      <c r="Q34" s="41" t="str">
        <f t="shared" si="5"/>
        <v/>
      </c>
      <c r="R34" s="41" t="str">
        <f>IF(V34="","",VLOOKUP(V34,LISTA_BAREMOS!$A$2:$B$12,2,FALSE))</f>
        <v/>
      </c>
      <c r="S34" s="151" t="str">
        <f t="shared" si="3"/>
        <v/>
      </c>
      <c r="T34" s="152" t="str">
        <f>IF(S34="","",IF(W34=1,1,IF(W34=2,(S34/W34^ALOGARITMO!$E$5)*(1/X34^(1/3)),IF(W34=3,(S34/W34^ALOGARITMO!$E$6)*(1/X34^(1/3)),IF(W34=4,(S34/W34^ALOGARITMO!$E$7)*(1/X34^(1/3)),IF(W34=5,(S34/W34^ALOGARITMO!$E$8)*(1/X34^(1/3)),IF(W34=6,(S34/W34^ALOGARITMO!$E$9)*(1/X34^(1/3)),IF(W34=7,(S34/W34^ALOGARITMO!$E$10)*(1/X34^(1/3)),IF(W34=8,(S34/W34^ALOGARITMO!$E$11)*(1/X34^(1/3)),IF(W34=9,(S34/W34^ALOGARITMO!$E$12)*(1/X34^(1/3)),IF(W34=10,(S34/W34^ALOGARITMO!$E$13)*(1/X34^(1/3)),IF(W34&gt;10,(S34/W34^ALOGARITMO!$E$14)*(1/X34^(1/3)),""))))))))))))</f>
        <v/>
      </c>
      <c r="U34" s="158"/>
      <c r="V34" s="153"/>
      <c r="W34" s="90"/>
      <c r="X34" s="90"/>
      <c r="Y34" s="176"/>
      <c r="Z34" s="176"/>
      <c r="AA34" s="176"/>
    </row>
    <row r="35" spans="1:27" ht="99.95" customHeight="1">
      <c r="A35" s="109" t="str">
        <f>IF(D35="","",VLOOKUP(D35,LISTA_BAREMOS!$A$2:$B$12,2,FALSE))</f>
        <v/>
      </c>
      <c r="B35" s="112"/>
      <c r="C35" s="113">
        <v>33</v>
      </c>
      <c r="D35" s="117"/>
      <c r="E35" s="115"/>
      <c r="F35" s="115"/>
      <c r="G35" s="115"/>
      <c r="H35" s="114"/>
      <c r="I35" s="116"/>
      <c r="J35" s="116"/>
      <c r="K35" s="109" t="str">
        <f t="shared" si="4"/>
        <v/>
      </c>
      <c r="L35" s="154" t="str">
        <f>IF(K35="","",IF(I35=1,1,IF(I35=2,(K35/I35^ALOGARITMO!$E$5)*(1/J35^(1/3)),IF(I35=3,(K35/I35^ALOGARITMO!$E$6)*(1/J35^(1/3)),IF(I35=4,(K35/I35^ALOGARITMO!$E$7)*(1/J35^(1/3)),IF(I35=5,(K35/I35^ALOGARITMO!$E$8)*(1/J35^(1/3)),IF(I35=6,(K35/I35^ALOGARITMO!$E$9)*(1/J35^(1/3)),IF(I35=7,(K35/I35^ALOGARITMO!$E$10)*(1/J35^(1/3)),IF(I35=8,(K35/I35^ALOGARITMO!$E$11)*(1/J35^(1/3)),IF(I35=9,(K35/I35^ALOGARITMO!$E$12)*(1/J35^(1/3)),IF(I35=10,(K35/I35^ALOGARITMO!$E$13)*(1/J35^(1/3)),IF(I35&gt;10,(K35/I35^ALOGARITMO!$E$14)*(1/J35^(1/3))))))))))))))</f>
        <v/>
      </c>
      <c r="M35" s="155" t="str">
        <f t="shared" ref="M35:M66" si="6">IF(Q35=1,R35,A35)</f>
        <v/>
      </c>
      <c r="N35" s="155">
        <f t="shared" ref="N35:N66" si="7">IF(Q35=1,V35,D35)</f>
        <v>0</v>
      </c>
      <c r="O35" s="155" t="str">
        <f t="shared" ref="O35:O66" si="8">IF(Q35=1,T35,L35)</f>
        <v/>
      </c>
      <c r="P35" s="119"/>
      <c r="Q35" s="41" t="str">
        <f t="shared" si="5"/>
        <v/>
      </c>
      <c r="R35" s="41" t="str">
        <f>IF(V35="","",VLOOKUP(V35,LISTA_BAREMOS!$A$2:$B$12,2,FALSE))</f>
        <v/>
      </c>
      <c r="S35" s="151" t="str">
        <f t="shared" ref="S35:S66" si="9">IF(V35="","",1)</f>
        <v/>
      </c>
      <c r="T35" s="152" t="str">
        <f>IF(S35="","",IF(W35=1,1,IF(W35=2,(S35/W35^ALOGARITMO!$E$5)*(1/X35^(1/3)),IF(W35=3,(S35/W35^ALOGARITMO!$E$6)*(1/X35^(1/3)),IF(W35=4,(S35/W35^ALOGARITMO!$E$7)*(1/X35^(1/3)),IF(W35=5,(S35/W35^ALOGARITMO!$E$8)*(1/X35^(1/3)),IF(W35=6,(S35/W35^ALOGARITMO!$E$9)*(1/X35^(1/3)),IF(W35=7,(S35/W35^ALOGARITMO!$E$10)*(1/X35^(1/3)),IF(W35=8,(S35/W35^ALOGARITMO!$E$11)*(1/X35^(1/3)),IF(W35=9,(S35/W35^ALOGARITMO!$E$12)*(1/X35^(1/3)),IF(W35=10,(S35/W35^ALOGARITMO!$E$13)*(1/X35^(1/3)),IF(W35&gt;10,(S35/W35^ALOGARITMO!$E$14)*(1/X35^(1/3)),""))))))))))))</f>
        <v/>
      </c>
      <c r="U35" s="158"/>
      <c r="V35" s="153"/>
      <c r="W35" s="90"/>
      <c r="X35" s="90"/>
      <c r="Y35" s="176"/>
      <c r="Z35" s="176"/>
      <c r="AA35" s="176"/>
    </row>
    <row r="36" spans="1:27" ht="99.95" customHeight="1">
      <c r="A36" s="109" t="str">
        <f>IF(D36="","",VLOOKUP(D36,LISTA_BAREMOS!$A$2:$B$12,2,FALSE))</f>
        <v/>
      </c>
      <c r="B36" s="112"/>
      <c r="C36" s="113">
        <v>34</v>
      </c>
      <c r="D36" s="117"/>
      <c r="E36" s="115"/>
      <c r="F36" s="115"/>
      <c r="G36" s="115"/>
      <c r="H36" s="114"/>
      <c r="I36" s="116"/>
      <c r="J36" s="116"/>
      <c r="K36" s="109" t="str">
        <f t="shared" si="4"/>
        <v/>
      </c>
      <c r="L36" s="154" t="str">
        <f>IF(K36="","",IF(I36=1,1,IF(I36=2,(K36/I36^ALOGARITMO!$E$5)*(1/J36^(1/3)),IF(I36=3,(K36/I36^ALOGARITMO!$E$6)*(1/J36^(1/3)),IF(I36=4,(K36/I36^ALOGARITMO!$E$7)*(1/J36^(1/3)),IF(I36=5,(K36/I36^ALOGARITMO!$E$8)*(1/J36^(1/3)),IF(I36=6,(K36/I36^ALOGARITMO!$E$9)*(1/J36^(1/3)),IF(I36=7,(K36/I36^ALOGARITMO!$E$10)*(1/J36^(1/3)),IF(I36=8,(K36/I36^ALOGARITMO!$E$11)*(1/J36^(1/3)),IF(I36=9,(K36/I36^ALOGARITMO!$E$12)*(1/J36^(1/3)),IF(I36=10,(K36/I36^ALOGARITMO!$E$13)*(1/J36^(1/3)),IF(I36&gt;10,(K36/I36^ALOGARITMO!$E$14)*(1/J36^(1/3))))))))))))))</f>
        <v/>
      </c>
      <c r="M36" s="155" t="str">
        <f t="shared" si="6"/>
        <v/>
      </c>
      <c r="N36" s="155">
        <f t="shared" si="7"/>
        <v>0</v>
      </c>
      <c r="O36" s="155" t="str">
        <f t="shared" si="8"/>
        <v/>
      </c>
      <c r="P36" s="119"/>
      <c r="Q36" s="41" t="str">
        <f t="shared" si="5"/>
        <v/>
      </c>
      <c r="R36" s="41" t="str">
        <f>IF(V36="","",VLOOKUP(V36,LISTA_BAREMOS!$A$2:$B$12,2,FALSE))</f>
        <v/>
      </c>
      <c r="S36" s="151" t="str">
        <f t="shared" si="9"/>
        <v/>
      </c>
      <c r="T36" s="152" t="str">
        <f>IF(S36="","",IF(W36=1,1,IF(W36=2,(S36/W36^ALOGARITMO!$E$5)*(1/X36^(1/3)),IF(W36=3,(S36/W36^ALOGARITMO!$E$6)*(1/X36^(1/3)),IF(W36=4,(S36/W36^ALOGARITMO!$E$7)*(1/X36^(1/3)),IF(W36=5,(S36/W36^ALOGARITMO!$E$8)*(1/X36^(1/3)),IF(W36=6,(S36/W36^ALOGARITMO!$E$9)*(1/X36^(1/3)),IF(W36=7,(S36/W36^ALOGARITMO!$E$10)*(1/X36^(1/3)),IF(W36=8,(S36/W36^ALOGARITMO!$E$11)*(1/X36^(1/3)),IF(W36=9,(S36/W36^ALOGARITMO!$E$12)*(1/X36^(1/3)),IF(W36=10,(S36/W36^ALOGARITMO!$E$13)*(1/X36^(1/3)),IF(W36&gt;10,(S36/W36^ALOGARITMO!$E$14)*(1/X36^(1/3)),""))))))))))))</f>
        <v/>
      </c>
      <c r="U36" s="158"/>
      <c r="V36" s="153"/>
      <c r="W36" s="90"/>
      <c r="X36" s="90"/>
      <c r="Y36" s="176"/>
      <c r="Z36" s="176"/>
      <c r="AA36" s="176"/>
    </row>
    <row r="37" spans="1:27" ht="99.95" customHeight="1">
      <c r="A37" s="109" t="str">
        <f>IF(D37="","",VLOOKUP(D37,LISTA_BAREMOS!$A$2:$B$12,2,FALSE))</f>
        <v/>
      </c>
      <c r="B37" s="112"/>
      <c r="C37" s="113">
        <v>35</v>
      </c>
      <c r="D37" s="117"/>
      <c r="E37" s="115"/>
      <c r="F37" s="115"/>
      <c r="G37" s="115"/>
      <c r="H37" s="114"/>
      <c r="I37" s="116"/>
      <c r="J37" s="116"/>
      <c r="K37" s="109" t="str">
        <f t="shared" si="4"/>
        <v/>
      </c>
      <c r="L37" s="154" t="str">
        <f>IF(K37="","",IF(I37=1,1,IF(I37=2,(K37/I37^ALOGARITMO!$E$5)*(1/J37^(1/3)),IF(I37=3,(K37/I37^ALOGARITMO!$E$6)*(1/J37^(1/3)),IF(I37=4,(K37/I37^ALOGARITMO!$E$7)*(1/J37^(1/3)),IF(I37=5,(K37/I37^ALOGARITMO!$E$8)*(1/J37^(1/3)),IF(I37=6,(K37/I37^ALOGARITMO!$E$9)*(1/J37^(1/3)),IF(I37=7,(K37/I37^ALOGARITMO!$E$10)*(1/J37^(1/3)),IF(I37=8,(K37/I37^ALOGARITMO!$E$11)*(1/J37^(1/3)),IF(I37=9,(K37/I37^ALOGARITMO!$E$12)*(1/J37^(1/3)),IF(I37=10,(K37/I37^ALOGARITMO!$E$13)*(1/J37^(1/3)),IF(I37&gt;10,(K37/I37^ALOGARITMO!$E$14)*(1/J37^(1/3))))))))))))))</f>
        <v/>
      </c>
      <c r="M37" s="155" t="str">
        <f t="shared" si="6"/>
        <v/>
      </c>
      <c r="N37" s="155">
        <f t="shared" si="7"/>
        <v>0</v>
      </c>
      <c r="O37" s="155" t="str">
        <f t="shared" si="8"/>
        <v/>
      </c>
      <c r="P37" s="119"/>
      <c r="Q37" s="41" t="str">
        <f t="shared" si="5"/>
        <v/>
      </c>
      <c r="R37" s="41" t="str">
        <f>IF(V37="","",VLOOKUP(V37,LISTA_BAREMOS!$A$2:$B$12,2,FALSE))</f>
        <v/>
      </c>
      <c r="S37" s="151" t="str">
        <f t="shared" si="9"/>
        <v/>
      </c>
      <c r="T37" s="152" t="str">
        <f>IF(S37="","",IF(W37=1,1,IF(W37=2,(S37/W37^ALOGARITMO!$E$5)*(1/X37^(1/3)),IF(W37=3,(S37/W37^ALOGARITMO!$E$6)*(1/X37^(1/3)),IF(W37=4,(S37/W37^ALOGARITMO!$E$7)*(1/X37^(1/3)),IF(W37=5,(S37/W37^ALOGARITMO!$E$8)*(1/X37^(1/3)),IF(W37=6,(S37/W37^ALOGARITMO!$E$9)*(1/X37^(1/3)),IF(W37=7,(S37/W37^ALOGARITMO!$E$10)*(1/X37^(1/3)),IF(W37=8,(S37/W37^ALOGARITMO!$E$11)*(1/X37^(1/3)),IF(W37=9,(S37/W37^ALOGARITMO!$E$12)*(1/X37^(1/3)),IF(W37=10,(S37/W37^ALOGARITMO!$E$13)*(1/X37^(1/3)),IF(W37&gt;10,(S37/W37^ALOGARITMO!$E$14)*(1/X37^(1/3)),""))))))))))))</f>
        <v/>
      </c>
      <c r="U37" s="158"/>
      <c r="V37" s="153"/>
      <c r="W37" s="90"/>
      <c r="X37" s="90"/>
      <c r="Y37" s="176"/>
      <c r="Z37" s="176"/>
      <c r="AA37" s="176"/>
    </row>
    <row r="38" spans="1:27" ht="99.95" customHeight="1">
      <c r="A38" s="109" t="str">
        <f>IF(D38="","",VLOOKUP(D38,LISTA_BAREMOS!$A$2:$B$12,2,FALSE))</f>
        <v/>
      </c>
      <c r="B38" s="112"/>
      <c r="C38" s="113">
        <v>36</v>
      </c>
      <c r="D38" s="117"/>
      <c r="E38" s="115"/>
      <c r="F38" s="115"/>
      <c r="G38" s="115"/>
      <c r="H38" s="114"/>
      <c r="I38" s="116"/>
      <c r="J38" s="116"/>
      <c r="K38" s="109" t="str">
        <f t="shared" si="4"/>
        <v/>
      </c>
      <c r="L38" s="154" t="str">
        <f>IF(K38="","",IF(I38=1,1,IF(I38=2,(K38/I38^ALOGARITMO!$E$5)*(1/J38^(1/3)),IF(I38=3,(K38/I38^ALOGARITMO!$E$6)*(1/J38^(1/3)),IF(I38=4,(K38/I38^ALOGARITMO!$E$7)*(1/J38^(1/3)),IF(I38=5,(K38/I38^ALOGARITMO!$E$8)*(1/J38^(1/3)),IF(I38=6,(K38/I38^ALOGARITMO!$E$9)*(1/J38^(1/3)),IF(I38=7,(K38/I38^ALOGARITMO!$E$10)*(1/J38^(1/3)),IF(I38=8,(K38/I38^ALOGARITMO!$E$11)*(1/J38^(1/3)),IF(I38=9,(K38/I38^ALOGARITMO!$E$12)*(1/J38^(1/3)),IF(I38=10,(K38/I38^ALOGARITMO!$E$13)*(1/J38^(1/3)),IF(I38&gt;10,(K38/I38^ALOGARITMO!$E$14)*(1/J38^(1/3))))))))))))))</f>
        <v/>
      </c>
      <c r="M38" s="155" t="str">
        <f t="shared" si="6"/>
        <v/>
      </c>
      <c r="N38" s="155">
        <f t="shared" si="7"/>
        <v>0</v>
      </c>
      <c r="O38" s="155" t="str">
        <f t="shared" si="8"/>
        <v/>
      </c>
      <c r="P38" s="119"/>
      <c r="Q38" s="41" t="str">
        <f t="shared" si="5"/>
        <v/>
      </c>
      <c r="R38" s="41" t="str">
        <f>IF(V38="","",VLOOKUP(V38,LISTA_BAREMOS!$A$2:$B$12,2,FALSE))</f>
        <v/>
      </c>
      <c r="S38" s="151" t="str">
        <f t="shared" si="9"/>
        <v/>
      </c>
      <c r="T38" s="152" t="str">
        <f>IF(S38="","",IF(W38=1,1,IF(W38=2,(S38/W38^ALOGARITMO!$E$5)*(1/X38^(1/3)),IF(W38=3,(S38/W38^ALOGARITMO!$E$6)*(1/X38^(1/3)),IF(W38=4,(S38/W38^ALOGARITMO!$E$7)*(1/X38^(1/3)),IF(W38=5,(S38/W38^ALOGARITMO!$E$8)*(1/X38^(1/3)),IF(W38=6,(S38/W38^ALOGARITMO!$E$9)*(1/X38^(1/3)),IF(W38=7,(S38/W38^ALOGARITMO!$E$10)*(1/X38^(1/3)),IF(W38=8,(S38/W38^ALOGARITMO!$E$11)*(1/X38^(1/3)),IF(W38=9,(S38/W38^ALOGARITMO!$E$12)*(1/X38^(1/3)),IF(W38=10,(S38/W38^ALOGARITMO!$E$13)*(1/X38^(1/3)),IF(W38&gt;10,(S38/W38^ALOGARITMO!$E$14)*(1/X38^(1/3)),""))))))))))))</f>
        <v/>
      </c>
      <c r="U38" s="158"/>
      <c r="V38" s="153"/>
      <c r="W38" s="90"/>
      <c r="X38" s="90"/>
      <c r="Y38" s="176"/>
      <c r="Z38" s="176"/>
      <c r="AA38" s="176"/>
    </row>
    <row r="39" spans="1:27" ht="99.95" customHeight="1">
      <c r="A39" s="109" t="str">
        <f>IF(D39="","",VLOOKUP(D39,LISTA_BAREMOS!$A$2:$B$12,2,FALSE))</f>
        <v/>
      </c>
      <c r="B39" s="112"/>
      <c r="C39" s="113">
        <v>37</v>
      </c>
      <c r="D39" s="117"/>
      <c r="E39" s="115"/>
      <c r="F39" s="115"/>
      <c r="G39" s="115"/>
      <c r="H39" s="114"/>
      <c r="I39" s="116"/>
      <c r="J39" s="116"/>
      <c r="K39" s="109" t="str">
        <f t="shared" si="4"/>
        <v/>
      </c>
      <c r="L39" s="154" t="str">
        <f>IF(K39="","",IF(I39=1,1,IF(I39=2,(K39/I39^ALOGARITMO!$E$5)*(1/J39^(1/3)),IF(I39=3,(K39/I39^ALOGARITMO!$E$6)*(1/J39^(1/3)),IF(I39=4,(K39/I39^ALOGARITMO!$E$7)*(1/J39^(1/3)),IF(I39=5,(K39/I39^ALOGARITMO!$E$8)*(1/J39^(1/3)),IF(I39=6,(K39/I39^ALOGARITMO!$E$9)*(1/J39^(1/3)),IF(I39=7,(K39/I39^ALOGARITMO!$E$10)*(1/J39^(1/3)),IF(I39=8,(K39/I39^ALOGARITMO!$E$11)*(1/J39^(1/3)),IF(I39=9,(K39/I39^ALOGARITMO!$E$12)*(1/J39^(1/3)),IF(I39=10,(K39/I39^ALOGARITMO!$E$13)*(1/J39^(1/3)),IF(I39&gt;10,(K39/I39^ALOGARITMO!$E$14)*(1/J39^(1/3))))))))))))))</f>
        <v/>
      </c>
      <c r="M39" s="155" t="str">
        <f t="shared" si="6"/>
        <v/>
      </c>
      <c r="N39" s="155">
        <f t="shared" si="7"/>
        <v>0</v>
      </c>
      <c r="O39" s="155" t="str">
        <f t="shared" si="8"/>
        <v/>
      </c>
      <c r="P39" s="119"/>
      <c r="Q39" s="41" t="str">
        <f t="shared" si="5"/>
        <v/>
      </c>
      <c r="R39" s="41" t="str">
        <f>IF(V39="","",VLOOKUP(V39,LISTA_BAREMOS!$A$2:$B$12,2,FALSE))</f>
        <v/>
      </c>
      <c r="S39" s="151" t="str">
        <f t="shared" si="9"/>
        <v/>
      </c>
      <c r="T39" s="152" t="str">
        <f>IF(S39="","",IF(W39=1,1,IF(W39=2,(S39/W39^ALOGARITMO!$E$5)*(1/X39^(1/3)),IF(W39=3,(S39/W39^ALOGARITMO!$E$6)*(1/X39^(1/3)),IF(W39=4,(S39/W39^ALOGARITMO!$E$7)*(1/X39^(1/3)),IF(W39=5,(S39/W39^ALOGARITMO!$E$8)*(1/X39^(1/3)),IF(W39=6,(S39/W39^ALOGARITMO!$E$9)*(1/X39^(1/3)),IF(W39=7,(S39/W39^ALOGARITMO!$E$10)*(1/X39^(1/3)),IF(W39=8,(S39/W39^ALOGARITMO!$E$11)*(1/X39^(1/3)),IF(W39=9,(S39/W39^ALOGARITMO!$E$12)*(1/X39^(1/3)),IF(W39=10,(S39/W39^ALOGARITMO!$E$13)*(1/X39^(1/3)),IF(W39&gt;10,(S39/W39^ALOGARITMO!$E$14)*(1/X39^(1/3)),""))))))))))))</f>
        <v/>
      </c>
      <c r="U39" s="158"/>
      <c r="V39" s="153"/>
      <c r="W39" s="90"/>
      <c r="X39" s="90"/>
      <c r="Y39" s="176"/>
      <c r="Z39" s="176"/>
      <c r="AA39" s="176"/>
    </row>
    <row r="40" spans="1:27" ht="99.95" customHeight="1">
      <c r="A40" s="109" t="str">
        <f>IF(D40="","",VLOOKUP(D40,LISTA_BAREMOS!$A$2:$B$12,2,FALSE))</f>
        <v/>
      </c>
      <c r="B40" s="112"/>
      <c r="C40" s="113">
        <v>38</v>
      </c>
      <c r="D40" s="117"/>
      <c r="E40" s="115"/>
      <c r="F40" s="115"/>
      <c r="G40" s="115"/>
      <c r="H40" s="114"/>
      <c r="I40" s="116"/>
      <c r="J40" s="116"/>
      <c r="K40" s="109" t="str">
        <f t="shared" si="4"/>
        <v/>
      </c>
      <c r="L40" s="154" t="str">
        <f>IF(K40="","",IF(I40=1,1,IF(I40=2,(K40/I40^ALOGARITMO!$E$5)*(1/J40^(1/3)),IF(I40=3,(K40/I40^ALOGARITMO!$E$6)*(1/J40^(1/3)),IF(I40=4,(K40/I40^ALOGARITMO!$E$7)*(1/J40^(1/3)),IF(I40=5,(K40/I40^ALOGARITMO!$E$8)*(1/J40^(1/3)),IF(I40=6,(K40/I40^ALOGARITMO!$E$9)*(1/J40^(1/3)),IF(I40=7,(K40/I40^ALOGARITMO!$E$10)*(1/J40^(1/3)),IF(I40=8,(K40/I40^ALOGARITMO!$E$11)*(1/J40^(1/3)),IF(I40=9,(K40/I40^ALOGARITMO!$E$12)*(1/J40^(1/3)),IF(I40=10,(K40/I40^ALOGARITMO!$E$13)*(1/J40^(1/3)),IF(I40&gt;10,(K40/I40^ALOGARITMO!$E$14)*(1/J40^(1/3))))))))))))))</f>
        <v/>
      </c>
      <c r="M40" s="155" t="str">
        <f t="shared" si="6"/>
        <v/>
      </c>
      <c r="N40" s="155">
        <f t="shared" si="7"/>
        <v>0</v>
      </c>
      <c r="O40" s="155" t="str">
        <f t="shared" si="8"/>
        <v/>
      </c>
      <c r="P40" s="119"/>
      <c r="Q40" s="41" t="str">
        <f t="shared" si="5"/>
        <v/>
      </c>
      <c r="R40" s="41" t="str">
        <f>IF(V40="","",VLOOKUP(V40,LISTA_BAREMOS!$A$2:$B$12,2,FALSE))</f>
        <v/>
      </c>
      <c r="S40" s="151" t="str">
        <f t="shared" si="9"/>
        <v/>
      </c>
      <c r="T40" s="152" t="str">
        <f>IF(S40="","",IF(W40=1,1,IF(W40=2,(S40/W40^ALOGARITMO!$E$5)*(1/X40^(1/3)),IF(W40=3,(S40/W40^ALOGARITMO!$E$6)*(1/X40^(1/3)),IF(W40=4,(S40/W40^ALOGARITMO!$E$7)*(1/X40^(1/3)),IF(W40=5,(S40/W40^ALOGARITMO!$E$8)*(1/X40^(1/3)),IF(W40=6,(S40/W40^ALOGARITMO!$E$9)*(1/X40^(1/3)),IF(W40=7,(S40/W40^ALOGARITMO!$E$10)*(1/X40^(1/3)),IF(W40=8,(S40/W40^ALOGARITMO!$E$11)*(1/X40^(1/3)),IF(W40=9,(S40/W40^ALOGARITMO!$E$12)*(1/X40^(1/3)),IF(W40=10,(S40/W40^ALOGARITMO!$E$13)*(1/X40^(1/3)),IF(W40&gt;10,(S40/W40^ALOGARITMO!$E$14)*(1/X40^(1/3)),""))))))))))))</f>
        <v/>
      </c>
      <c r="U40" s="158"/>
      <c r="V40" s="153"/>
      <c r="W40" s="90"/>
      <c r="X40" s="90"/>
      <c r="Y40" s="176"/>
      <c r="Z40" s="176"/>
      <c r="AA40" s="176"/>
    </row>
    <row r="41" spans="1:27" ht="99.95" customHeight="1">
      <c r="A41" s="109" t="str">
        <f>IF(D41="","",VLOOKUP(D41,LISTA_BAREMOS!$A$2:$B$12,2,FALSE))</f>
        <v/>
      </c>
      <c r="B41" s="112"/>
      <c r="C41" s="113">
        <v>39</v>
      </c>
      <c r="D41" s="117"/>
      <c r="E41" s="115"/>
      <c r="F41" s="115"/>
      <c r="G41" s="115"/>
      <c r="H41" s="114"/>
      <c r="I41" s="116"/>
      <c r="J41" s="116"/>
      <c r="K41" s="109" t="str">
        <f t="shared" si="4"/>
        <v/>
      </c>
      <c r="L41" s="154" t="str">
        <f>IF(K41="","",IF(I41=1,1,IF(I41=2,(K41/I41^ALOGARITMO!$E$5)*(1/J41^(1/3)),IF(I41=3,(K41/I41^ALOGARITMO!$E$6)*(1/J41^(1/3)),IF(I41=4,(K41/I41^ALOGARITMO!$E$7)*(1/J41^(1/3)),IF(I41=5,(K41/I41^ALOGARITMO!$E$8)*(1/J41^(1/3)),IF(I41=6,(K41/I41^ALOGARITMO!$E$9)*(1/J41^(1/3)),IF(I41=7,(K41/I41^ALOGARITMO!$E$10)*(1/J41^(1/3)),IF(I41=8,(K41/I41^ALOGARITMO!$E$11)*(1/J41^(1/3)),IF(I41=9,(K41/I41^ALOGARITMO!$E$12)*(1/J41^(1/3)),IF(I41=10,(K41/I41^ALOGARITMO!$E$13)*(1/J41^(1/3)),IF(I41&gt;10,(K41/I41^ALOGARITMO!$E$14)*(1/J41^(1/3))))))))))))))</f>
        <v/>
      </c>
      <c r="M41" s="155" t="str">
        <f t="shared" si="6"/>
        <v/>
      </c>
      <c r="N41" s="155">
        <f t="shared" si="7"/>
        <v>0</v>
      </c>
      <c r="O41" s="155" t="str">
        <f t="shared" si="8"/>
        <v/>
      </c>
      <c r="P41" s="119"/>
      <c r="Q41" s="41" t="str">
        <f t="shared" si="5"/>
        <v/>
      </c>
      <c r="R41" s="41" t="str">
        <f>IF(V41="","",VLOOKUP(V41,LISTA_BAREMOS!$A$2:$B$12,2,FALSE))</f>
        <v/>
      </c>
      <c r="S41" s="151" t="str">
        <f t="shared" si="9"/>
        <v/>
      </c>
      <c r="T41" s="152" t="str">
        <f>IF(S41="","",IF(W41=1,1,IF(W41=2,(S41/W41^ALOGARITMO!$E$5)*(1/X41^(1/3)),IF(W41=3,(S41/W41^ALOGARITMO!$E$6)*(1/X41^(1/3)),IF(W41=4,(S41/W41^ALOGARITMO!$E$7)*(1/X41^(1/3)),IF(W41=5,(S41/W41^ALOGARITMO!$E$8)*(1/X41^(1/3)),IF(W41=6,(S41/W41^ALOGARITMO!$E$9)*(1/X41^(1/3)),IF(W41=7,(S41/W41^ALOGARITMO!$E$10)*(1/X41^(1/3)),IF(W41=8,(S41/W41^ALOGARITMO!$E$11)*(1/X41^(1/3)),IF(W41=9,(S41/W41^ALOGARITMO!$E$12)*(1/X41^(1/3)),IF(W41=10,(S41/W41^ALOGARITMO!$E$13)*(1/X41^(1/3)),IF(W41&gt;10,(S41/W41^ALOGARITMO!$E$14)*(1/X41^(1/3)),""))))))))))))</f>
        <v/>
      </c>
      <c r="U41" s="158"/>
      <c r="V41" s="153"/>
      <c r="W41" s="90"/>
      <c r="X41" s="90"/>
      <c r="Y41" s="176"/>
      <c r="Z41" s="176"/>
      <c r="AA41" s="176"/>
    </row>
    <row r="42" spans="1:27" ht="99.95" customHeight="1">
      <c r="A42" s="109" t="str">
        <f>IF(D42="","",VLOOKUP(D42,LISTA_BAREMOS!$A$2:$B$12,2,FALSE))</f>
        <v/>
      </c>
      <c r="B42" s="112"/>
      <c r="C42" s="113">
        <v>40</v>
      </c>
      <c r="D42" s="117"/>
      <c r="E42" s="115"/>
      <c r="F42" s="115"/>
      <c r="G42" s="115"/>
      <c r="H42" s="114"/>
      <c r="I42" s="116"/>
      <c r="J42" s="116"/>
      <c r="K42" s="109" t="str">
        <f t="shared" si="4"/>
        <v/>
      </c>
      <c r="L42" s="154" t="str">
        <f>IF(K42="","",IF(I42=1,1,IF(I42=2,(K42/I42^ALOGARITMO!$E$5)*(1/J42^(1/3)),IF(I42=3,(K42/I42^ALOGARITMO!$E$6)*(1/J42^(1/3)),IF(I42=4,(K42/I42^ALOGARITMO!$E$7)*(1/J42^(1/3)),IF(I42=5,(K42/I42^ALOGARITMO!$E$8)*(1/J42^(1/3)),IF(I42=6,(K42/I42^ALOGARITMO!$E$9)*(1/J42^(1/3)),IF(I42=7,(K42/I42^ALOGARITMO!$E$10)*(1/J42^(1/3)),IF(I42=8,(K42/I42^ALOGARITMO!$E$11)*(1/J42^(1/3)),IF(I42=9,(K42/I42^ALOGARITMO!$E$12)*(1/J42^(1/3)),IF(I42=10,(K42/I42^ALOGARITMO!$E$13)*(1/J42^(1/3)),IF(I42&gt;10,(K42/I42^ALOGARITMO!$E$14)*(1/J42^(1/3))))))))))))))</f>
        <v/>
      </c>
      <c r="M42" s="155" t="str">
        <f t="shared" si="6"/>
        <v/>
      </c>
      <c r="N42" s="155">
        <f t="shared" si="7"/>
        <v>0</v>
      </c>
      <c r="O42" s="155" t="str">
        <f t="shared" si="8"/>
        <v/>
      </c>
      <c r="P42" s="119"/>
      <c r="Q42" s="41" t="str">
        <f t="shared" si="5"/>
        <v/>
      </c>
      <c r="R42" s="41" t="str">
        <f>IF(V42="","",VLOOKUP(V42,LISTA_BAREMOS!$A$2:$B$12,2,FALSE))</f>
        <v/>
      </c>
      <c r="S42" s="151" t="str">
        <f t="shared" si="9"/>
        <v/>
      </c>
      <c r="T42" s="152" t="str">
        <f>IF(S42="","",IF(W42=1,1,IF(W42=2,(S42/W42^ALOGARITMO!$E$5)*(1/X42^(1/3)),IF(W42=3,(S42/W42^ALOGARITMO!$E$6)*(1/X42^(1/3)),IF(W42=4,(S42/W42^ALOGARITMO!$E$7)*(1/X42^(1/3)),IF(W42=5,(S42/W42^ALOGARITMO!$E$8)*(1/X42^(1/3)),IF(W42=6,(S42/W42^ALOGARITMO!$E$9)*(1/X42^(1/3)),IF(W42=7,(S42/W42^ALOGARITMO!$E$10)*(1/X42^(1/3)),IF(W42=8,(S42/W42^ALOGARITMO!$E$11)*(1/X42^(1/3)),IF(W42=9,(S42/W42^ALOGARITMO!$E$12)*(1/X42^(1/3)),IF(W42=10,(S42/W42^ALOGARITMO!$E$13)*(1/X42^(1/3)),IF(W42&gt;10,(S42/W42^ALOGARITMO!$E$14)*(1/X42^(1/3)),""))))))))))))</f>
        <v/>
      </c>
      <c r="U42" s="158"/>
      <c r="V42" s="153"/>
      <c r="W42" s="90"/>
      <c r="X42" s="90"/>
      <c r="Y42" s="176"/>
      <c r="Z42" s="176"/>
      <c r="AA42" s="176"/>
    </row>
    <row r="43" spans="1:27" ht="99.95" customHeight="1">
      <c r="A43" s="109" t="str">
        <f>IF(D43="","",VLOOKUP(D43,LISTA_BAREMOS!$A$2:$B$12,2,FALSE))</f>
        <v/>
      </c>
      <c r="B43" s="112"/>
      <c r="C43" s="113">
        <v>41</v>
      </c>
      <c r="D43" s="117"/>
      <c r="E43" s="115"/>
      <c r="F43" s="115"/>
      <c r="G43" s="115"/>
      <c r="H43" s="114"/>
      <c r="I43" s="116"/>
      <c r="J43" s="116"/>
      <c r="K43" s="109" t="str">
        <f t="shared" si="4"/>
        <v/>
      </c>
      <c r="L43" s="154" t="str">
        <f>IF(K43="","",IF(I43=1,1,IF(I43=2,(K43/I43^ALOGARITMO!$E$5)*(1/J43^(1/3)),IF(I43=3,(K43/I43^ALOGARITMO!$E$6)*(1/J43^(1/3)),IF(I43=4,(K43/I43^ALOGARITMO!$E$7)*(1/J43^(1/3)),IF(I43=5,(K43/I43^ALOGARITMO!$E$8)*(1/J43^(1/3)),IF(I43=6,(K43/I43^ALOGARITMO!$E$9)*(1/J43^(1/3)),IF(I43=7,(K43/I43^ALOGARITMO!$E$10)*(1/J43^(1/3)),IF(I43=8,(K43/I43^ALOGARITMO!$E$11)*(1/J43^(1/3)),IF(I43=9,(K43/I43^ALOGARITMO!$E$12)*(1/J43^(1/3)),IF(I43=10,(K43/I43^ALOGARITMO!$E$13)*(1/J43^(1/3)),IF(I43&gt;10,(K43/I43^ALOGARITMO!$E$14)*(1/J43^(1/3))))))))))))))</f>
        <v/>
      </c>
      <c r="M43" s="155" t="str">
        <f t="shared" si="6"/>
        <v/>
      </c>
      <c r="N43" s="155">
        <f t="shared" si="7"/>
        <v>0</v>
      </c>
      <c r="O43" s="155" t="str">
        <f t="shared" si="8"/>
        <v/>
      </c>
      <c r="P43" s="119"/>
      <c r="Q43" s="41" t="str">
        <f t="shared" si="5"/>
        <v/>
      </c>
      <c r="R43" s="41" t="str">
        <f>IF(V43="","",VLOOKUP(V43,LISTA_BAREMOS!$A$2:$B$12,2,FALSE))</f>
        <v/>
      </c>
      <c r="S43" s="151" t="str">
        <f t="shared" si="9"/>
        <v/>
      </c>
      <c r="T43" s="152" t="str">
        <f>IF(S43="","",IF(W43=1,1,IF(W43=2,(S43/W43^ALOGARITMO!$E$5)*(1/X43^(1/3)),IF(W43=3,(S43/W43^ALOGARITMO!$E$6)*(1/X43^(1/3)),IF(W43=4,(S43/W43^ALOGARITMO!$E$7)*(1/X43^(1/3)),IF(W43=5,(S43/W43^ALOGARITMO!$E$8)*(1/X43^(1/3)),IF(W43=6,(S43/W43^ALOGARITMO!$E$9)*(1/X43^(1/3)),IF(W43=7,(S43/W43^ALOGARITMO!$E$10)*(1/X43^(1/3)),IF(W43=8,(S43/W43^ALOGARITMO!$E$11)*(1/X43^(1/3)),IF(W43=9,(S43/W43^ALOGARITMO!$E$12)*(1/X43^(1/3)),IF(W43=10,(S43/W43^ALOGARITMO!$E$13)*(1/X43^(1/3)),IF(W43&gt;10,(S43/W43^ALOGARITMO!$E$14)*(1/X43^(1/3)),""))))))))))))</f>
        <v/>
      </c>
      <c r="U43" s="158"/>
      <c r="V43" s="153"/>
      <c r="W43" s="90"/>
      <c r="X43" s="90"/>
      <c r="Y43" s="176"/>
      <c r="Z43" s="176"/>
      <c r="AA43" s="176"/>
    </row>
    <row r="44" spans="1:27" ht="99.95" customHeight="1">
      <c r="A44" s="109" t="str">
        <f>IF(D44="","",VLOOKUP(D44,LISTA_BAREMOS!$A$2:$B$12,2,FALSE))</f>
        <v/>
      </c>
      <c r="B44" s="112"/>
      <c r="C44" s="113">
        <v>42</v>
      </c>
      <c r="D44" s="117"/>
      <c r="E44" s="115"/>
      <c r="F44" s="115"/>
      <c r="G44" s="115"/>
      <c r="H44" s="114"/>
      <c r="I44" s="116"/>
      <c r="J44" s="116"/>
      <c r="K44" s="109" t="str">
        <f t="shared" si="4"/>
        <v/>
      </c>
      <c r="L44" s="154" t="str">
        <f>IF(K44="","",IF(I44=1,1,IF(I44=2,(K44/I44^ALOGARITMO!$E$5)*(1/J44^(1/3)),IF(I44=3,(K44/I44^ALOGARITMO!$E$6)*(1/J44^(1/3)),IF(I44=4,(K44/I44^ALOGARITMO!$E$7)*(1/J44^(1/3)),IF(I44=5,(K44/I44^ALOGARITMO!$E$8)*(1/J44^(1/3)),IF(I44=6,(K44/I44^ALOGARITMO!$E$9)*(1/J44^(1/3)),IF(I44=7,(K44/I44^ALOGARITMO!$E$10)*(1/J44^(1/3)),IF(I44=8,(K44/I44^ALOGARITMO!$E$11)*(1/J44^(1/3)),IF(I44=9,(K44/I44^ALOGARITMO!$E$12)*(1/J44^(1/3)),IF(I44=10,(K44/I44^ALOGARITMO!$E$13)*(1/J44^(1/3)),IF(I44&gt;10,(K44/I44^ALOGARITMO!$E$14)*(1/J44^(1/3))))))))))))))</f>
        <v/>
      </c>
      <c r="M44" s="155" t="str">
        <f t="shared" si="6"/>
        <v/>
      </c>
      <c r="N44" s="155">
        <f t="shared" si="7"/>
        <v>0</v>
      </c>
      <c r="O44" s="155" t="str">
        <f t="shared" si="8"/>
        <v/>
      </c>
      <c r="P44" s="119"/>
      <c r="Q44" s="41" t="str">
        <f t="shared" si="5"/>
        <v/>
      </c>
      <c r="R44" s="41" t="str">
        <f>IF(V44="","",VLOOKUP(V44,LISTA_BAREMOS!$A$2:$B$12,2,FALSE))</f>
        <v/>
      </c>
      <c r="S44" s="151" t="str">
        <f t="shared" si="9"/>
        <v/>
      </c>
      <c r="T44" s="152" t="str">
        <f>IF(S44="","",IF(W44=1,1,IF(W44=2,(S44/W44^ALOGARITMO!$E$5)*(1/X44^(1/3)),IF(W44=3,(S44/W44^ALOGARITMO!$E$6)*(1/X44^(1/3)),IF(W44=4,(S44/W44^ALOGARITMO!$E$7)*(1/X44^(1/3)),IF(W44=5,(S44/W44^ALOGARITMO!$E$8)*(1/X44^(1/3)),IF(W44=6,(S44/W44^ALOGARITMO!$E$9)*(1/X44^(1/3)),IF(W44=7,(S44/W44^ALOGARITMO!$E$10)*(1/X44^(1/3)),IF(W44=8,(S44/W44^ALOGARITMO!$E$11)*(1/X44^(1/3)),IF(W44=9,(S44/W44^ALOGARITMO!$E$12)*(1/X44^(1/3)),IF(W44=10,(S44/W44^ALOGARITMO!$E$13)*(1/X44^(1/3)),IF(W44&gt;10,(S44/W44^ALOGARITMO!$E$14)*(1/X44^(1/3)),""))))))))))))</f>
        <v/>
      </c>
      <c r="U44" s="158"/>
      <c r="V44" s="153"/>
      <c r="W44" s="90"/>
      <c r="X44" s="90"/>
      <c r="Y44" s="176"/>
      <c r="Z44" s="176"/>
      <c r="AA44" s="176"/>
    </row>
    <row r="45" spans="1:27" ht="99.95" customHeight="1">
      <c r="A45" s="109" t="str">
        <f>IF(D45="","",VLOOKUP(D45,LISTA_BAREMOS!$A$2:$B$12,2,FALSE))</f>
        <v/>
      </c>
      <c r="B45" s="112"/>
      <c r="C45" s="113">
        <v>43</v>
      </c>
      <c r="D45" s="117"/>
      <c r="E45" s="115"/>
      <c r="F45" s="115"/>
      <c r="G45" s="115"/>
      <c r="H45" s="114"/>
      <c r="I45" s="116"/>
      <c r="J45" s="116"/>
      <c r="K45" s="109" t="str">
        <f t="shared" si="4"/>
        <v/>
      </c>
      <c r="L45" s="154" t="str">
        <f>IF(K45="","",IF(I45=1,1,IF(I45=2,(K45/I45^ALOGARITMO!$E$5)*(1/J45^(1/3)),IF(I45=3,(K45/I45^ALOGARITMO!$E$6)*(1/J45^(1/3)),IF(I45=4,(K45/I45^ALOGARITMO!$E$7)*(1/J45^(1/3)),IF(I45=5,(K45/I45^ALOGARITMO!$E$8)*(1/J45^(1/3)),IF(I45=6,(K45/I45^ALOGARITMO!$E$9)*(1/J45^(1/3)),IF(I45=7,(K45/I45^ALOGARITMO!$E$10)*(1/J45^(1/3)),IF(I45=8,(K45/I45^ALOGARITMO!$E$11)*(1/J45^(1/3)),IF(I45=9,(K45/I45^ALOGARITMO!$E$12)*(1/J45^(1/3)),IF(I45=10,(K45/I45^ALOGARITMO!$E$13)*(1/J45^(1/3)),IF(I45&gt;10,(K45/I45^ALOGARITMO!$E$14)*(1/J45^(1/3))))))))))))))</f>
        <v/>
      </c>
      <c r="M45" s="155" t="str">
        <f t="shared" si="6"/>
        <v/>
      </c>
      <c r="N45" s="155">
        <f t="shared" si="7"/>
        <v>0</v>
      </c>
      <c r="O45" s="155" t="str">
        <f t="shared" si="8"/>
        <v/>
      </c>
      <c r="P45" s="119"/>
      <c r="Q45" s="41" t="str">
        <f t="shared" si="5"/>
        <v/>
      </c>
      <c r="R45" s="41" t="str">
        <f>IF(V45="","",VLOOKUP(V45,LISTA_BAREMOS!$A$2:$B$12,2,FALSE))</f>
        <v/>
      </c>
      <c r="S45" s="151" t="str">
        <f t="shared" si="9"/>
        <v/>
      </c>
      <c r="T45" s="152" t="str">
        <f>IF(S45="","",IF(W45=1,1,IF(W45=2,(S45/W45^ALOGARITMO!$E$5)*(1/X45^(1/3)),IF(W45=3,(S45/W45^ALOGARITMO!$E$6)*(1/X45^(1/3)),IF(W45=4,(S45/W45^ALOGARITMO!$E$7)*(1/X45^(1/3)),IF(W45=5,(S45/W45^ALOGARITMO!$E$8)*(1/X45^(1/3)),IF(W45=6,(S45/W45^ALOGARITMO!$E$9)*(1/X45^(1/3)),IF(W45=7,(S45/W45^ALOGARITMO!$E$10)*(1/X45^(1/3)),IF(W45=8,(S45/W45^ALOGARITMO!$E$11)*(1/X45^(1/3)),IF(W45=9,(S45/W45^ALOGARITMO!$E$12)*(1/X45^(1/3)),IF(W45=10,(S45/W45^ALOGARITMO!$E$13)*(1/X45^(1/3)),IF(W45&gt;10,(S45/W45^ALOGARITMO!$E$14)*(1/X45^(1/3)),""))))))))))))</f>
        <v/>
      </c>
      <c r="U45" s="158"/>
      <c r="V45" s="153"/>
      <c r="W45" s="90"/>
      <c r="X45" s="90"/>
      <c r="Y45" s="176"/>
      <c r="Z45" s="176"/>
      <c r="AA45" s="176"/>
    </row>
    <row r="46" spans="1:27" ht="99.95" customHeight="1">
      <c r="A46" s="109" t="str">
        <f>IF(D46="","",VLOOKUP(D46,LISTA_BAREMOS!$A$2:$B$12,2,FALSE))</f>
        <v/>
      </c>
      <c r="B46" s="112"/>
      <c r="C46" s="113">
        <v>44</v>
      </c>
      <c r="D46" s="117"/>
      <c r="E46" s="115"/>
      <c r="F46" s="115"/>
      <c r="G46" s="115"/>
      <c r="H46" s="114"/>
      <c r="I46" s="116"/>
      <c r="J46" s="116"/>
      <c r="K46" s="109" t="str">
        <f t="shared" si="4"/>
        <v/>
      </c>
      <c r="L46" s="154" t="str">
        <f>IF(K46="","",IF(I46=1,1,IF(I46=2,(K46/I46^ALOGARITMO!$E$5)*(1/J46^(1/3)),IF(I46=3,(K46/I46^ALOGARITMO!$E$6)*(1/J46^(1/3)),IF(I46=4,(K46/I46^ALOGARITMO!$E$7)*(1/J46^(1/3)),IF(I46=5,(K46/I46^ALOGARITMO!$E$8)*(1/J46^(1/3)),IF(I46=6,(K46/I46^ALOGARITMO!$E$9)*(1/J46^(1/3)),IF(I46=7,(K46/I46^ALOGARITMO!$E$10)*(1/J46^(1/3)),IF(I46=8,(K46/I46^ALOGARITMO!$E$11)*(1/J46^(1/3)),IF(I46=9,(K46/I46^ALOGARITMO!$E$12)*(1/J46^(1/3)),IF(I46=10,(K46/I46^ALOGARITMO!$E$13)*(1/J46^(1/3)),IF(I46&gt;10,(K46/I46^ALOGARITMO!$E$14)*(1/J46^(1/3))))))))))))))</f>
        <v/>
      </c>
      <c r="M46" s="155" t="str">
        <f t="shared" si="6"/>
        <v/>
      </c>
      <c r="N46" s="155">
        <f t="shared" si="7"/>
        <v>0</v>
      </c>
      <c r="O46" s="155" t="str">
        <f t="shared" si="8"/>
        <v/>
      </c>
      <c r="P46" s="119"/>
      <c r="Q46" s="41" t="str">
        <f t="shared" si="5"/>
        <v/>
      </c>
      <c r="R46" s="41" t="str">
        <f>IF(V46="","",VLOOKUP(V46,LISTA_BAREMOS!$A$2:$B$12,2,FALSE))</f>
        <v/>
      </c>
      <c r="S46" s="151" t="str">
        <f t="shared" si="9"/>
        <v/>
      </c>
      <c r="T46" s="152" t="str">
        <f>IF(S46="","",IF(W46=1,1,IF(W46=2,(S46/W46^ALOGARITMO!$E$5)*(1/X46^(1/3)),IF(W46=3,(S46/W46^ALOGARITMO!$E$6)*(1/X46^(1/3)),IF(W46=4,(S46/W46^ALOGARITMO!$E$7)*(1/X46^(1/3)),IF(W46=5,(S46/W46^ALOGARITMO!$E$8)*(1/X46^(1/3)),IF(W46=6,(S46/W46^ALOGARITMO!$E$9)*(1/X46^(1/3)),IF(W46=7,(S46/W46^ALOGARITMO!$E$10)*(1/X46^(1/3)),IF(W46=8,(S46/W46^ALOGARITMO!$E$11)*(1/X46^(1/3)),IF(W46=9,(S46/W46^ALOGARITMO!$E$12)*(1/X46^(1/3)),IF(W46=10,(S46/W46^ALOGARITMO!$E$13)*(1/X46^(1/3)),IF(W46&gt;10,(S46/W46^ALOGARITMO!$E$14)*(1/X46^(1/3)),""))))))))))))</f>
        <v/>
      </c>
      <c r="U46" s="158"/>
      <c r="V46" s="153"/>
      <c r="W46" s="90"/>
      <c r="X46" s="90"/>
      <c r="Y46" s="176"/>
      <c r="Z46" s="176"/>
      <c r="AA46" s="176"/>
    </row>
    <row r="47" spans="1:27" ht="99.95" customHeight="1">
      <c r="A47" s="109" t="str">
        <f>IF(D47="","",VLOOKUP(D47,LISTA_BAREMOS!$A$2:$B$12,2,FALSE))</f>
        <v/>
      </c>
      <c r="B47" s="112"/>
      <c r="C47" s="113">
        <v>45</v>
      </c>
      <c r="D47" s="117"/>
      <c r="E47" s="115"/>
      <c r="F47" s="115"/>
      <c r="G47" s="115"/>
      <c r="H47" s="114"/>
      <c r="I47" s="116"/>
      <c r="J47" s="116"/>
      <c r="K47" s="109" t="str">
        <f t="shared" si="4"/>
        <v/>
      </c>
      <c r="L47" s="154" t="str">
        <f>IF(K47="","",IF(I47=1,1,IF(I47=2,(K47/I47^ALOGARITMO!$E$5)*(1/J47^(1/3)),IF(I47=3,(K47/I47^ALOGARITMO!$E$6)*(1/J47^(1/3)),IF(I47=4,(K47/I47^ALOGARITMO!$E$7)*(1/J47^(1/3)),IF(I47=5,(K47/I47^ALOGARITMO!$E$8)*(1/J47^(1/3)),IF(I47=6,(K47/I47^ALOGARITMO!$E$9)*(1/J47^(1/3)),IF(I47=7,(K47/I47^ALOGARITMO!$E$10)*(1/J47^(1/3)),IF(I47=8,(K47/I47^ALOGARITMO!$E$11)*(1/J47^(1/3)),IF(I47=9,(K47/I47^ALOGARITMO!$E$12)*(1/J47^(1/3)),IF(I47=10,(K47/I47^ALOGARITMO!$E$13)*(1/J47^(1/3)),IF(I47&gt;10,(K47/I47^ALOGARITMO!$E$14)*(1/J47^(1/3))))))))))))))</f>
        <v/>
      </c>
      <c r="M47" s="155" t="str">
        <f t="shared" si="6"/>
        <v/>
      </c>
      <c r="N47" s="155">
        <f t="shared" si="7"/>
        <v>0</v>
      </c>
      <c r="O47" s="155" t="str">
        <f t="shared" si="8"/>
        <v/>
      </c>
      <c r="P47" s="119"/>
      <c r="Q47" s="41" t="str">
        <f t="shared" si="5"/>
        <v/>
      </c>
      <c r="R47" s="41" t="str">
        <f>IF(V47="","",VLOOKUP(V47,LISTA_BAREMOS!$A$2:$B$12,2,FALSE))</f>
        <v/>
      </c>
      <c r="S47" s="151" t="str">
        <f t="shared" si="9"/>
        <v/>
      </c>
      <c r="T47" s="152" t="str">
        <f>IF(S47="","",IF(W47=1,1,IF(W47=2,(S47/W47^ALOGARITMO!$E$5)*(1/X47^(1/3)),IF(W47=3,(S47/W47^ALOGARITMO!$E$6)*(1/X47^(1/3)),IF(W47=4,(S47/W47^ALOGARITMO!$E$7)*(1/X47^(1/3)),IF(W47=5,(S47/W47^ALOGARITMO!$E$8)*(1/X47^(1/3)),IF(W47=6,(S47/W47^ALOGARITMO!$E$9)*(1/X47^(1/3)),IF(W47=7,(S47/W47^ALOGARITMO!$E$10)*(1/X47^(1/3)),IF(W47=8,(S47/W47^ALOGARITMO!$E$11)*(1/X47^(1/3)),IF(W47=9,(S47/W47^ALOGARITMO!$E$12)*(1/X47^(1/3)),IF(W47=10,(S47/W47^ALOGARITMO!$E$13)*(1/X47^(1/3)),IF(W47&gt;10,(S47/W47^ALOGARITMO!$E$14)*(1/X47^(1/3)),""))))))))))))</f>
        <v/>
      </c>
      <c r="U47" s="158"/>
      <c r="V47" s="153"/>
      <c r="W47" s="90"/>
      <c r="X47" s="90"/>
      <c r="Y47" s="176"/>
      <c r="Z47" s="176"/>
      <c r="AA47" s="176"/>
    </row>
    <row r="48" spans="1:27" ht="99.95" customHeight="1">
      <c r="A48" s="109" t="str">
        <f>IF(D48="","",VLOOKUP(D48,LISTA_BAREMOS!$A$2:$B$12,2,FALSE))</f>
        <v/>
      </c>
      <c r="B48" s="112"/>
      <c r="C48" s="113">
        <v>46</v>
      </c>
      <c r="D48" s="117"/>
      <c r="E48" s="115"/>
      <c r="F48" s="115"/>
      <c r="G48" s="115"/>
      <c r="H48" s="114"/>
      <c r="I48" s="116"/>
      <c r="J48" s="116"/>
      <c r="K48" s="109" t="str">
        <f t="shared" si="4"/>
        <v/>
      </c>
      <c r="L48" s="154" t="str">
        <f>IF(K48="","",IF(I48=1,1,IF(I48=2,(K48/I48^ALOGARITMO!$E$5)*(1/J48^(1/3)),IF(I48=3,(K48/I48^ALOGARITMO!$E$6)*(1/J48^(1/3)),IF(I48=4,(K48/I48^ALOGARITMO!$E$7)*(1/J48^(1/3)),IF(I48=5,(K48/I48^ALOGARITMO!$E$8)*(1/J48^(1/3)),IF(I48=6,(K48/I48^ALOGARITMO!$E$9)*(1/J48^(1/3)),IF(I48=7,(K48/I48^ALOGARITMO!$E$10)*(1/J48^(1/3)),IF(I48=8,(K48/I48^ALOGARITMO!$E$11)*(1/J48^(1/3)),IF(I48=9,(K48/I48^ALOGARITMO!$E$12)*(1/J48^(1/3)),IF(I48=10,(K48/I48^ALOGARITMO!$E$13)*(1/J48^(1/3)),IF(I48&gt;10,(K48/I48^ALOGARITMO!$E$14)*(1/J48^(1/3))))))))))))))</f>
        <v/>
      </c>
      <c r="M48" s="155" t="str">
        <f t="shared" si="6"/>
        <v/>
      </c>
      <c r="N48" s="155">
        <f t="shared" si="7"/>
        <v>0</v>
      </c>
      <c r="O48" s="155" t="str">
        <f t="shared" si="8"/>
        <v/>
      </c>
      <c r="P48" s="119"/>
      <c r="Q48" s="41" t="str">
        <f t="shared" si="5"/>
        <v/>
      </c>
      <c r="R48" s="41" t="str">
        <f>IF(V48="","",VLOOKUP(V48,LISTA_BAREMOS!$A$2:$B$12,2,FALSE))</f>
        <v/>
      </c>
      <c r="S48" s="151" t="str">
        <f t="shared" si="9"/>
        <v/>
      </c>
      <c r="T48" s="152" t="str">
        <f>IF(S48="","",IF(W48=1,1,IF(W48=2,(S48/W48^ALOGARITMO!$E$5)*(1/X48^(1/3)),IF(W48=3,(S48/W48^ALOGARITMO!$E$6)*(1/X48^(1/3)),IF(W48=4,(S48/W48^ALOGARITMO!$E$7)*(1/X48^(1/3)),IF(W48=5,(S48/W48^ALOGARITMO!$E$8)*(1/X48^(1/3)),IF(W48=6,(S48/W48^ALOGARITMO!$E$9)*(1/X48^(1/3)),IF(W48=7,(S48/W48^ALOGARITMO!$E$10)*(1/X48^(1/3)),IF(W48=8,(S48/W48^ALOGARITMO!$E$11)*(1/X48^(1/3)),IF(W48=9,(S48/W48^ALOGARITMO!$E$12)*(1/X48^(1/3)),IF(W48=10,(S48/W48^ALOGARITMO!$E$13)*(1/X48^(1/3)),IF(W48&gt;10,(S48/W48^ALOGARITMO!$E$14)*(1/X48^(1/3)),""))))))))))))</f>
        <v/>
      </c>
      <c r="U48" s="158"/>
      <c r="V48" s="153"/>
      <c r="W48" s="90"/>
      <c r="X48" s="90"/>
      <c r="Y48" s="176"/>
      <c r="Z48" s="176"/>
      <c r="AA48" s="176"/>
    </row>
    <row r="49" spans="1:27" ht="99.95" customHeight="1">
      <c r="A49" s="109" t="str">
        <f>IF(D49="","",VLOOKUP(D49,LISTA_BAREMOS!$A$2:$B$12,2,FALSE))</f>
        <v/>
      </c>
      <c r="B49" s="112"/>
      <c r="C49" s="113">
        <v>47</v>
      </c>
      <c r="D49" s="117"/>
      <c r="E49" s="115"/>
      <c r="F49" s="115"/>
      <c r="G49" s="115"/>
      <c r="H49" s="114"/>
      <c r="I49" s="116"/>
      <c r="J49" s="116"/>
      <c r="K49" s="109" t="str">
        <f t="shared" si="4"/>
        <v/>
      </c>
      <c r="L49" s="154" t="str">
        <f>IF(K49="","",IF(I49=1,1,IF(I49=2,(K49/I49^ALOGARITMO!$E$5)*(1/J49^(1/3)),IF(I49=3,(K49/I49^ALOGARITMO!$E$6)*(1/J49^(1/3)),IF(I49=4,(K49/I49^ALOGARITMO!$E$7)*(1/J49^(1/3)),IF(I49=5,(K49/I49^ALOGARITMO!$E$8)*(1/J49^(1/3)),IF(I49=6,(K49/I49^ALOGARITMO!$E$9)*(1/J49^(1/3)),IF(I49=7,(K49/I49^ALOGARITMO!$E$10)*(1/J49^(1/3)),IF(I49=8,(K49/I49^ALOGARITMO!$E$11)*(1/J49^(1/3)),IF(I49=9,(K49/I49^ALOGARITMO!$E$12)*(1/J49^(1/3)),IF(I49=10,(K49/I49^ALOGARITMO!$E$13)*(1/J49^(1/3)),IF(I49&gt;10,(K49/I49^ALOGARITMO!$E$14)*(1/J49^(1/3))))))))))))))</f>
        <v/>
      </c>
      <c r="M49" s="155" t="str">
        <f t="shared" si="6"/>
        <v/>
      </c>
      <c r="N49" s="155">
        <f t="shared" si="7"/>
        <v>0</v>
      </c>
      <c r="O49" s="155" t="str">
        <f t="shared" si="8"/>
        <v/>
      </c>
      <c r="P49" s="119"/>
      <c r="Q49" s="41" t="str">
        <f t="shared" si="5"/>
        <v/>
      </c>
      <c r="R49" s="41" t="str">
        <f>IF(V49="","",VLOOKUP(V49,LISTA_BAREMOS!$A$2:$B$12,2,FALSE))</f>
        <v/>
      </c>
      <c r="S49" s="151" t="str">
        <f t="shared" si="9"/>
        <v/>
      </c>
      <c r="T49" s="152" t="str">
        <f>IF(S49="","",IF(W49=1,1,IF(W49=2,(S49/W49^ALOGARITMO!$E$5)*(1/X49^(1/3)),IF(W49=3,(S49/W49^ALOGARITMO!$E$6)*(1/X49^(1/3)),IF(W49=4,(S49/W49^ALOGARITMO!$E$7)*(1/X49^(1/3)),IF(W49=5,(S49/W49^ALOGARITMO!$E$8)*(1/X49^(1/3)),IF(W49=6,(S49/W49^ALOGARITMO!$E$9)*(1/X49^(1/3)),IF(W49=7,(S49/W49^ALOGARITMO!$E$10)*(1/X49^(1/3)),IF(W49=8,(S49/W49^ALOGARITMO!$E$11)*(1/X49^(1/3)),IF(W49=9,(S49/W49^ALOGARITMO!$E$12)*(1/X49^(1/3)),IF(W49=10,(S49/W49^ALOGARITMO!$E$13)*(1/X49^(1/3)),IF(W49&gt;10,(S49/W49^ALOGARITMO!$E$14)*(1/X49^(1/3)),""))))))))))))</f>
        <v/>
      </c>
      <c r="U49" s="158"/>
      <c r="V49" s="153"/>
      <c r="W49" s="90"/>
      <c r="X49" s="90"/>
      <c r="Y49" s="176"/>
      <c r="Z49" s="176"/>
      <c r="AA49" s="176"/>
    </row>
    <row r="50" spans="1:27" ht="99.95" customHeight="1">
      <c r="A50" s="109" t="str">
        <f>IF(D50="","",VLOOKUP(D50,LISTA_BAREMOS!$A$2:$B$12,2,FALSE))</f>
        <v/>
      </c>
      <c r="B50" s="112"/>
      <c r="C50" s="113">
        <v>48</v>
      </c>
      <c r="D50" s="117"/>
      <c r="E50" s="115"/>
      <c r="F50" s="115"/>
      <c r="G50" s="115"/>
      <c r="H50" s="114"/>
      <c r="I50" s="116"/>
      <c r="J50" s="116"/>
      <c r="K50" s="109" t="str">
        <f t="shared" si="4"/>
        <v/>
      </c>
      <c r="L50" s="154" t="str">
        <f>IF(K50="","",IF(I50=1,1,IF(I50=2,(K50/I50^ALOGARITMO!$E$5)*(1/J50^(1/3)),IF(I50=3,(K50/I50^ALOGARITMO!$E$6)*(1/J50^(1/3)),IF(I50=4,(K50/I50^ALOGARITMO!$E$7)*(1/J50^(1/3)),IF(I50=5,(K50/I50^ALOGARITMO!$E$8)*(1/J50^(1/3)),IF(I50=6,(K50/I50^ALOGARITMO!$E$9)*(1/J50^(1/3)),IF(I50=7,(K50/I50^ALOGARITMO!$E$10)*(1/J50^(1/3)),IF(I50=8,(K50/I50^ALOGARITMO!$E$11)*(1/J50^(1/3)),IF(I50=9,(K50/I50^ALOGARITMO!$E$12)*(1/J50^(1/3)),IF(I50=10,(K50/I50^ALOGARITMO!$E$13)*(1/J50^(1/3)),IF(I50&gt;10,(K50/I50^ALOGARITMO!$E$14)*(1/J50^(1/3))))))))))))))</f>
        <v/>
      </c>
      <c r="M50" s="155" t="str">
        <f t="shared" si="6"/>
        <v/>
      </c>
      <c r="N50" s="155">
        <f t="shared" si="7"/>
        <v>0</v>
      </c>
      <c r="O50" s="155" t="str">
        <f t="shared" si="8"/>
        <v/>
      </c>
      <c r="P50" s="119"/>
      <c r="Q50" s="41" t="str">
        <f t="shared" si="5"/>
        <v/>
      </c>
      <c r="R50" s="41" t="str">
        <f>IF(V50="","",VLOOKUP(V50,LISTA_BAREMOS!$A$2:$B$12,2,FALSE))</f>
        <v/>
      </c>
      <c r="S50" s="151" t="str">
        <f t="shared" si="9"/>
        <v/>
      </c>
      <c r="T50" s="152" t="str">
        <f>IF(S50="","",IF(W50=1,1,IF(W50=2,(S50/W50^ALOGARITMO!$E$5)*(1/X50^(1/3)),IF(W50=3,(S50/W50^ALOGARITMO!$E$6)*(1/X50^(1/3)),IF(W50=4,(S50/W50^ALOGARITMO!$E$7)*(1/X50^(1/3)),IF(W50=5,(S50/W50^ALOGARITMO!$E$8)*(1/X50^(1/3)),IF(W50=6,(S50/W50^ALOGARITMO!$E$9)*(1/X50^(1/3)),IF(W50=7,(S50/W50^ALOGARITMO!$E$10)*(1/X50^(1/3)),IF(W50=8,(S50/W50^ALOGARITMO!$E$11)*(1/X50^(1/3)),IF(W50=9,(S50/W50^ALOGARITMO!$E$12)*(1/X50^(1/3)),IF(W50=10,(S50/W50^ALOGARITMO!$E$13)*(1/X50^(1/3)),IF(W50&gt;10,(S50/W50^ALOGARITMO!$E$14)*(1/X50^(1/3)),""))))))))))))</f>
        <v/>
      </c>
      <c r="U50" s="158"/>
      <c r="V50" s="153"/>
      <c r="W50" s="90"/>
      <c r="X50" s="90"/>
      <c r="Y50" s="176"/>
      <c r="Z50" s="176"/>
      <c r="AA50" s="176"/>
    </row>
    <row r="51" spans="1:27" ht="99.95" customHeight="1">
      <c r="A51" s="109" t="str">
        <f>IF(D51="","",VLOOKUP(D51,LISTA_BAREMOS!$A$2:$B$12,2,FALSE))</f>
        <v/>
      </c>
      <c r="B51" s="112"/>
      <c r="C51" s="113">
        <v>49</v>
      </c>
      <c r="D51" s="117"/>
      <c r="E51" s="115"/>
      <c r="F51" s="115"/>
      <c r="G51" s="115"/>
      <c r="H51" s="114"/>
      <c r="I51" s="116"/>
      <c r="J51" s="116"/>
      <c r="K51" s="109" t="str">
        <f t="shared" si="4"/>
        <v/>
      </c>
      <c r="L51" s="154" t="str">
        <f>IF(K51="","",IF(I51=1,1,IF(I51=2,(K51/I51^ALOGARITMO!$E$5)*(1/J51^(1/3)),IF(I51=3,(K51/I51^ALOGARITMO!$E$6)*(1/J51^(1/3)),IF(I51=4,(K51/I51^ALOGARITMO!$E$7)*(1/J51^(1/3)),IF(I51=5,(K51/I51^ALOGARITMO!$E$8)*(1/J51^(1/3)),IF(I51=6,(K51/I51^ALOGARITMO!$E$9)*(1/J51^(1/3)),IF(I51=7,(K51/I51^ALOGARITMO!$E$10)*(1/J51^(1/3)),IF(I51=8,(K51/I51^ALOGARITMO!$E$11)*(1/J51^(1/3)),IF(I51=9,(K51/I51^ALOGARITMO!$E$12)*(1/J51^(1/3)),IF(I51=10,(K51/I51^ALOGARITMO!$E$13)*(1/J51^(1/3)),IF(I51&gt;10,(K51/I51^ALOGARITMO!$E$14)*(1/J51^(1/3))))))))))))))</f>
        <v/>
      </c>
      <c r="M51" s="155" t="str">
        <f t="shared" si="6"/>
        <v/>
      </c>
      <c r="N51" s="155">
        <f t="shared" si="7"/>
        <v>0</v>
      </c>
      <c r="O51" s="155" t="str">
        <f t="shared" si="8"/>
        <v/>
      </c>
      <c r="P51" s="119"/>
      <c r="Q51" s="41" t="str">
        <f t="shared" si="5"/>
        <v/>
      </c>
      <c r="R51" s="41" t="str">
        <f>IF(V51="","",VLOOKUP(V51,LISTA_BAREMOS!$A$2:$B$12,2,FALSE))</f>
        <v/>
      </c>
      <c r="S51" s="151" t="str">
        <f t="shared" si="9"/>
        <v/>
      </c>
      <c r="T51" s="152" t="str">
        <f>IF(S51="","",IF(W51=1,1,IF(W51=2,(S51/W51^ALOGARITMO!$E$5)*(1/X51^(1/3)),IF(W51=3,(S51/W51^ALOGARITMO!$E$6)*(1/X51^(1/3)),IF(W51=4,(S51/W51^ALOGARITMO!$E$7)*(1/X51^(1/3)),IF(W51=5,(S51/W51^ALOGARITMO!$E$8)*(1/X51^(1/3)),IF(W51=6,(S51/W51^ALOGARITMO!$E$9)*(1/X51^(1/3)),IF(W51=7,(S51/W51^ALOGARITMO!$E$10)*(1/X51^(1/3)),IF(W51=8,(S51/W51^ALOGARITMO!$E$11)*(1/X51^(1/3)),IF(W51=9,(S51/W51^ALOGARITMO!$E$12)*(1/X51^(1/3)),IF(W51=10,(S51/W51^ALOGARITMO!$E$13)*(1/X51^(1/3)),IF(W51&gt;10,(S51/W51^ALOGARITMO!$E$14)*(1/X51^(1/3)),""))))))))))))</f>
        <v/>
      </c>
      <c r="U51" s="158"/>
      <c r="V51" s="153"/>
      <c r="W51" s="90"/>
      <c r="X51" s="90"/>
      <c r="Y51" s="176"/>
      <c r="Z51" s="176"/>
      <c r="AA51" s="176"/>
    </row>
    <row r="52" spans="1:27" ht="99.95" customHeight="1">
      <c r="A52" s="109" t="str">
        <f>IF(D52="","",VLOOKUP(D52,LISTA_BAREMOS!$A$2:$B$12,2,FALSE))</f>
        <v/>
      </c>
      <c r="B52" s="112"/>
      <c r="C52" s="113">
        <v>50</v>
      </c>
      <c r="D52" s="117"/>
      <c r="E52" s="115"/>
      <c r="F52" s="115"/>
      <c r="G52" s="115"/>
      <c r="H52" s="114"/>
      <c r="I52" s="116"/>
      <c r="J52" s="116"/>
      <c r="K52" s="109" t="str">
        <f t="shared" si="4"/>
        <v/>
      </c>
      <c r="L52" s="154" t="str">
        <f>IF(K52="","",IF(I52=1,1,IF(I52=2,(K52/I52^ALOGARITMO!$E$5)*(1/J52^(1/3)),IF(I52=3,(K52/I52^ALOGARITMO!$E$6)*(1/J52^(1/3)),IF(I52=4,(K52/I52^ALOGARITMO!$E$7)*(1/J52^(1/3)),IF(I52=5,(K52/I52^ALOGARITMO!$E$8)*(1/J52^(1/3)),IF(I52=6,(K52/I52^ALOGARITMO!$E$9)*(1/J52^(1/3)),IF(I52=7,(K52/I52^ALOGARITMO!$E$10)*(1/J52^(1/3)),IF(I52=8,(K52/I52^ALOGARITMO!$E$11)*(1/J52^(1/3)),IF(I52=9,(K52/I52^ALOGARITMO!$E$12)*(1/J52^(1/3)),IF(I52=10,(K52/I52^ALOGARITMO!$E$13)*(1/J52^(1/3)),IF(I52&gt;10,(K52/I52^ALOGARITMO!$E$14)*(1/J52^(1/3))))))))))))))</f>
        <v/>
      </c>
      <c r="M52" s="155" t="str">
        <f t="shared" si="6"/>
        <v/>
      </c>
      <c r="N52" s="155">
        <f t="shared" si="7"/>
        <v>0</v>
      </c>
      <c r="O52" s="155" t="str">
        <f t="shared" si="8"/>
        <v/>
      </c>
      <c r="P52" s="119"/>
      <c r="Q52" s="41" t="str">
        <f t="shared" si="5"/>
        <v/>
      </c>
      <c r="R52" s="41" t="str">
        <f>IF(V52="","",VLOOKUP(V52,LISTA_BAREMOS!$A$2:$B$12,2,FALSE))</f>
        <v/>
      </c>
      <c r="S52" s="151" t="str">
        <f t="shared" si="9"/>
        <v/>
      </c>
      <c r="T52" s="152" t="str">
        <f>IF(S52="","",IF(W52=1,1,IF(W52=2,(S52/W52^ALOGARITMO!$E$5)*(1/X52^(1/3)),IF(W52=3,(S52/W52^ALOGARITMO!$E$6)*(1/X52^(1/3)),IF(W52=4,(S52/W52^ALOGARITMO!$E$7)*(1/X52^(1/3)),IF(W52=5,(S52/W52^ALOGARITMO!$E$8)*(1/X52^(1/3)),IF(W52=6,(S52/W52^ALOGARITMO!$E$9)*(1/X52^(1/3)),IF(W52=7,(S52/W52^ALOGARITMO!$E$10)*(1/X52^(1/3)),IF(W52=8,(S52/W52^ALOGARITMO!$E$11)*(1/X52^(1/3)),IF(W52=9,(S52/W52^ALOGARITMO!$E$12)*(1/X52^(1/3)),IF(W52=10,(S52/W52^ALOGARITMO!$E$13)*(1/X52^(1/3)),IF(W52&gt;10,(S52/W52^ALOGARITMO!$E$14)*(1/X52^(1/3)),""))))))))))))</f>
        <v/>
      </c>
      <c r="U52" s="158"/>
      <c r="V52" s="153"/>
      <c r="W52" s="90"/>
      <c r="X52" s="90"/>
      <c r="Y52" s="176"/>
      <c r="Z52" s="176"/>
      <c r="AA52" s="176"/>
    </row>
    <row r="53" spans="1:27" ht="99.95" customHeight="1">
      <c r="A53" s="109" t="str">
        <f>IF(D53="","",VLOOKUP(D53,LISTA_BAREMOS!$A$2:$B$12,2,FALSE))</f>
        <v/>
      </c>
      <c r="B53" s="112"/>
      <c r="C53" s="113">
        <v>51</v>
      </c>
      <c r="D53" s="117"/>
      <c r="E53" s="115"/>
      <c r="F53" s="115"/>
      <c r="G53" s="115"/>
      <c r="H53" s="114"/>
      <c r="I53" s="116"/>
      <c r="J53" s="116"/>
      <c r="K53" s="109" t="str">
        <f t="shared" si="4"/>
        <v/>
      </c>
      <c r="L53" s="154" t="str">
        <f>IF(K53="","",IF(I53=1,1,IF(I53=2,(K53/I53^ALOGARITMO!$E$5)*(1/J53^(1/3)),IF(I53=3,(K53/I53^ALOGARITMO!$E$6)*(1/J53^(1/3)),IF(I53=4,(K53/I53^ALOGARITMO!$E$7)*(1/J53^(1/3)),IF(I53=5,(K53/I53^ALOGARITMO!$E$8)*(1/J53^(1/3)),IF(I53=6,(K53/I53^ALOGARITMO!$E$9)*(1/J53^(1/3)),IF(I53=7,(K53/I53^ALOGARITMO!$E$10)*(1/J53^(1/3)),IF(I53=8,(K53/I53^ALOGARITMO!$E$11)*(1/J53^(1/3)),IF(I53=9,(K53/I53^ALOGARITMO!$E$12)*(1/J53^(1/3)),IF(I53=10,(K53/I53^ALOGARITMO!$E$13)*(1/J53^(1/3)),IF(I53&gt;10,(K53/I53^ALOGARITMO!$E$14)*(1/J53^(1/3))))))))))))))</f>
        <v/>
      </c>
      <c r="M53" s="155" t="str">
        <f t="shared" si="6"/>
        <v/>
      </c>
      <c r="N53" s="155">
        <f t="shared" si="7"/>
        <v>0</v>
      </c>
      <c r="O53" s="155" t="str">
        <f t="shared" si="8"/>
        <v/>
      </c>
      <c r="P53" s="119"/>
      <c r="Q53" s="41" t="str">
        <f t="shared" si="5"/>
        <v/>
      </c>
      <c r="R53" s="41" t="str">
        <f>IF(V53="","",VLOOKUP(V53,LISTA_BAREMOS!$A$2:$B$12,2,FALSE))</f>
        <v/>
      </c>
      <c r="S53" s="151" t="str">
        <f t="shared" si="9"/>
        <v/>
      </c>
      <c r="T53" s="152" t="str">
        <f>IF(S53="","",IF(W53=1,1,IF(W53=2,(S53/W53^ALOGARITMO!$E$5)*(1/X53^(1/3)),IF(W53=3,(S53/W53^ALOGARITMO!$E$6)*(1/X53^(1/3)),IF(W53=4,(S53/W53^ALOGARITMO!$E$7)*(1/X53^(1/3)),IF(W53=5,(S53/W53^ALOGARITMO!$E$8)*(1/X53^(1/3)),IF(W53=6,(S53/W53^ALOGARITMO!$E$9)*(1/X53^(1/3)),IF(W53=7,(S53/W53^ALOGARITMO!$E$10)*(1/X53^(1/3)),IF(W53=8,(S53/W53^ALOGARITMO!$E$11)*(1/X53^(1/3)),IF(W53=9,(S53/W53^ALOGARITMO!$E$12)*(1/X53^(1/3)),IF(W53=10,(S53/W53^ALOGARITMO!$E$13)*(1/X53^(1/3)),IF(W53&gt;10,(S53/W53^ALOGARITMO!$E$14)*(1/X53^(1/3)),""))))))))))))</f>
        <v/>
      </c>
      <c r="U53" s="158"/>
      <c r="V53" s="153"/>
      <c r="W53" s="90"/>
      <c r="X53" s="90"/>
      <c r="Y53" s="176"/>
      <c r="Z53" s="176"/>
      <c r="AA53" s="176"/>
    </row>
    <row r="54" spans="1:27" ht="99.95" customHeight="1">
      <c r="A54" s="109" t="str">
        <f>IF(D54="","",VLOOKUP(D54,LISTA_BAREMOS!$A$2:$B$12,2,FALSE))</f>
        <v/>
      </c>
      <c r="B54" s="112"/>
      <c r="C54" s="113">
        <v>52</v>
      </c>
      <c r="D54" s="117"/>
      <c r="E54" s="115"/>
      <c r="F54" s="115"/>
      <c r="G54" s="115"/>
      <c r="H54" s="114"/>
      <c r="I54" s="116"/>
      <c r="J54" s="116"/>
      <c r="K54" s="109" t="str">
        <f t="shared" si="4"/>
        <v/>
      </c>
      <c r="L54" s="154" t="str">
        <f>IF(K54="","",IF(I54=1,1,IF(I54=2,(K54/I54^ALOGARITMO!$E$5)*(1/J54^(1/3)),IF(I54=3,(K54/I54^ALOGARITMO!$E$6)*(1/J54^(1/3)),IF(I54=4,(K54/I54^ALOGARITMO!$E$7)*(1/J54^(1/3)),IF(I54=5,(K54/I54^ALOGARITMO!$E$8)*(1/J54^(1/3)),IF(I54=6,(K54/I54^ALOGARITMO!$E$9)*(1/J54^(1/3)),IF(I54=7,(K54/I54^ALOGARITMO!$E$10)*(1/J54^(1/3)),IF(I54=8,(K54/I54^ALOGARITMO!$E$11)*(1/J54^(1/3)),IF(I54=9,(K54/I54^ALOGARITMO!$E$12)*(1/J54^(1/3)),IF(I54=10,(K54/I54^ALOGARITMO!$E$13)*(1/J54^(1/3)),IF(I54&gt;10,(K54/I54^ALOGARITMO!$E$14)*(1/J54^(1/3))))))))))))))</f>
        <v/>
      </c>
      <c r="M54" s="155" t="str">
        <f t="shared" si="6"/>
        <v/>
      </c>
      <c r="N54" s="155">
        <f t="shared" si="7"/>
        <v>0</v>
      </c>
      <c r="O54" s="155" t="str">
        <f t="shared" si="8"/>
        <v/>
      </c>
      <c r="P54" s="119"/>
      <c r="Q54" s="41" t="str">
        <f t="shared" si="5"/>
        <v/>
      </c>
      <c r="R54" s="41" t="str">
        <f>IF(V54="","",VLOOKUP(V54,LISTA_BAREMOS!$A$2:$B$12,2,FALSE))</f>
        <v/>
      </c>
      <c r="S54" s="151" t="str">
        <f t="shared" si="9"/>
        <v/>
      </c>
      <c r="T54" s="152" t="str">
        <f>IF(S54="","",IF(W54=1,1,IF(W54=2,(S54/W54^ALOGARITMO!$E$5)*(1/X54^(1/3)),IF(W54=3,(S54/W54^ALOGARITMO!$E$6)*(1/X54^(1/3)),IF(W54=4,(S54/W54^ALOGARITMO!$E$7)*(1/X54^(1/3)),IF(W54=5,(S54/W54^ALOGARITMO!$E$8)*(1/X54^(1/3)),IF(W54=6,(S54/W54^ALOGARITMO!$E$9)*(1/X54^(1/3)),IF(W54=7,(S54/W54^ALOGARITMO!$E$10)*(1/X54^(1/3)),IF(W54=8,(S54/W54^ALOGARITMO!$E$11)*(1/X54^(1/3)),IF(W54=9,(S54/W54^ALOGARITMO!$E$12)*(1/X54^(1/3)),IF(W54=10,(S54/W54^ALOGARITMO!$E$13)*(1/X54^(1/3)),IF(W54&gt;10,(S54/W54^ALOGARITMO!$E$14)*(1/X54^(1/3)),""))))))))))))</f>
        <v/>
      </c>
      <c r="U54" s="158"/>
      <c r="V54" s="153"/>
      <c r="W54" s="90"/>
      <c r="X54" s="90"/>
      <c r="Y54" s="176"/>
      <c r="Z54" s="176"/>
      <c r="AA54" s="176"/>
    </row>
    <row r="55" spans="1:27" ht="99.95" customHeight="1">
      <c r="A55" s="109" t="str">
        <f>IF(D55="","",VLOOKUP(D55,LISTA_BAREMOS!$A$2:$B$12,2,FALSE))</f>
        <v/>
      </c>
      <c r="B55" s="112"/>
      <c r="C55" s="113">
        <v>53</v>
      </c>
      <c r="D55" s="117"/>
      <c r="E55" s="115"/>
      <c r="F55" s="115"/>
      <c r="G55" s="115"/>
      <c r="H55" s="114"/>
      <c r="I55" s="116"/>
      <c r="J55" s="116"/>
      <c r="K55" s="109" t="str">
        <f t="shared" si="4"/>
        <v/>
      </c>
      <c r="L55" s="154" t="str">
        <f>IF(K55="","",IF(I55=1,1,IF(I55=2,(K55/I55^ALOGARITMO!$E$5)*(1/J55^(1/3)),IF(I55=3,(K55/I55^ALOGARITMO!$E$6)*(1/J55^(1/3)),IF(I55=4,(K55/I55^ALOGARITMO!$E$7)*(1/J55^(1/3)),IF(I55=5,(K55/I55^ALOGARITMO!$E$8)*(1/J55^(1/3)),IF(I55=6,(K55/I55^ALOGARITMO!$E$9)*(1/J55^(1/3)),IF(I55=7,(K55/I55^ALOGARITMO!$E$10)*(1/J55^(1/3)),IF(I55=8,(K55/I55^ALOGARITMO!$E$11)*(1/J55^(1/3)),IF(I55=9,(K55/I55^ALOGARITMO!$E$12)*(1/J55^(1/3)),IF(I55=10,(K55/I55^ALOGARITMO!$E$13)*(1/J55^(1/3)),IF(I55&gt;10,(K55/I55^ALOGARITMO!$E$14)*(1/J55^(1/3))))))))))))))</f>
        <v/>
      </c>
      <c r="M55" s="155" t="str">
        <f t="shared" si="6"/>
        <v/>
      </c>
      <c r="N55" s="155">
        <f t="shared" si="7"/>
        <v>0</v>
      </c>
      <c r="O55" s="155" t="str">
        <f t="shared" si="8"/>
        <v/>
      </c>
      <c r="P55" s="119"/>
      <c r="Q55" s="41" t="str">
        <f t="shared" si="5"/>
        <v/>
      </c>
      <c r="R55" s="41" t="str">
        <f>IF(V55="","",VLOOKUP(V55,LISTA_BAREMOS!$A$2:$B$12,2,FALSE))</f>
        <v/>
      </c>
      <c r="S55" s="151" t="str">
        <f t="shared" si="9"/>
        <v/>
      </c>
      <c r="T55" s="152" t="str">
        <f>IF(S55="","",IF(W55=1,1,IF(W55=2,(S55/W55^ALOGARITMO!$E$5)*(1/X55^(1/3)),IF(W55=3,(S55/W55^ALOGARITMO!$E$6)*(1/X55^(1/3)),IF(W55=4,(S55/W55^ALOGARITMO!$E$7)*(1/X55^(1/3)),IF(W55=5,(S55/W55^ALOGARITMO!$E$8)*(1/X55^(1/3)),IF(W55=6,(S55/W55^ALOGARITMO!$E$9)*(1/X55^(1/3)),IF(W55=7,(S55/W55^ALOGARITMO!$E$10)*(1/X55^(1/3)),IF(W55=8,(S55/W55^ALOGARITMO!$E$11)*(1/X55^(1/3)),IF(W55=9,(S55/W55^ALOGARITMO!$E$12)*(1/X55^(1/3)),IF(W55=10,(S55/W55^ALOGARITMO!$E$13)*(1/X55^(1/3)),IF(W55&gt;10,(S55/W55^ALOGARITMO!$E$14)*(1/X55^(1/3)),""))))))))))))</f>
        <v/>
      </c>
      <c r="U55" s="158"/>
      <c r="V55" s="153"/>
      <c r="W55" s="90"/>
      <c r="X55" s="90"/>
      <c r="Y55" s="176"/>
      <c r="Z55" s="176"/>
      <c r="AA55" s="176"/>
    </row>
    <row r="56" spans="1:27" ht="99.95" customHeight="1">
      <c r="A56" s="109" t="str">
        <f>IF(D56="","",VLOOKUP(D56,LISTA_BAREMOS!$A$2:$B$12,2,FALSE))</f>
        <v/>
      </c>
      <c r="B56" s="112"/>
      <c r="C56" s="113">
        <v>54</v>
      </c>
      <c r="D56" s="117"/>
      <c r="E56" s="115"/>
      <c r="F56" s="115"/>
      <c r="G56" s="115"/>
      <c r="H56" s="114"/>
      <c r="I56" s="116"/>
      <c r="J56" s="116"/>
      <c r="K56" s="109" t="str">
        <f t="shared" si="4"/>
        <v/>
      </c>
      <c r="L56" s="154" t="str">
        <f>IF(K56="","",IF(I56=1,1,IF(I56=2,(K56/I56^ALOGARITMO!$E$5)*(1/J56^(1/3)),IF(I56=3,(K56/I56^ALOGARITMO!$E$6)*(1/J56^(1/3)),IF(I56=4,(K56/I56^ALOGARITMO!$E$7)*(1/J56^(1/3)),IF(I56=5,(K56/I56^ALOGARITMO!$E$8)*(1/J56^(1/3)),IF(I56=6,(K56/I56^ALOGARITMO!$E$9)*(1/J56^(1/3)),IF(I56=7,(K56/I56^ALOGARITMO!$E$10)*(1/J56^(1/3)),IF(I56=8,(K56/I56^ALOGARITMO!$E$11)*(1/J56^(1/3)),IF(I56=9,(K56/I56^ALOGARITMO!$E$12)*(1/J56^(1/3)),IF(I56=10,(K56/I56^ALOGARITMO!$E$13)*(1/J56^(1/3)),IF(I56&gt;10,(K56/I56^ALOGARITMO!$E$14)*(1/J56^(1/3))))))))))))))</f>
        <v/>
      </c>
      <c r="M56" s="155" t="str">
        <f t="shared" si="6"/>
        <v/>
      </c>
      <c r="N56" s="155">
        <f t="shared" si="7"/>
        <v>0</v>
      </c>
      <c r="O56" s="155" t="str">
        <f t="shared" si="8"/>
        <v/>
      </c>
      <c r="P56" s="119"/>
      <c r="Q56" s="41" t="str">
        <f t="shared" si="5"/>
        <v/>
      </c>
      <c r="R56" s="41" t="str">
        <f>IF(V56="","",VLOOKUP(V56,LISTA_BAREMOS!$A$2:$B$12,2,FALSE))</f>
        <v/>
      </c>
      <c r="S56" s="151" t="str">
        <f t="shared" si="9"/>
        <v/>
      </c>
      <c r="T56" s="152" t="str">
        <f>IF(S56="","",IF(W56=1,1,IF(W56=2,(S56/W56^ALOGARITMO!$E$5)*(1/X56^(1/3)),IF(W56=3,(S56/W56^ALOGARITMO!$E$6)*(1/X56^(1/3)),IF(W56=4,(S56/W56^ALOGARITMO!$E$7)*(1/X56^(1/3)),IF(W56=5,(S56/W56^ALOGARITMO!$E$8)*(1/X56^(1/3)),IF(W56=6,(S56/W56^ALOGARITMO!$E$9)*(1/X56^(1/3)),IF(W56=7,(S56/W56^ALOGARITMO!$E$10)*(1/X56^(1/3)),IF(W56=8,(S56/W56^ALOGARITMO!$E$11)*(1/X56^(1/3)),IF(W56=9,(S56/W56^ALOGARITMO!$E$12)*(1/X56^(1/3)),IF(W56=10,(S56/W56^ALOGARITMO!$E$13)*(1/X56^(1/3)),IF(W56&gt;10,(S56/W56^ALOGARITMO!$E$14)*(1/X56^(1/3)),""))))))))))))</f>
        <v/>
      </c>
      <c r="U56" s="158"/>
      <c r="V56" s="153"/>
      <c r="W56" s="90"/>
      <c r="X56" s="90"/>
      <c r="Y56" s="176"/>
      <c r="Z56" s="176"/>
      <c r="AA56" s="176"/>
    </row>
    <row r="57" spans="1:27" ht="99.95" customHeight="1">
      <c r="A57" s="109" t="str">
        <f>IF(D57="","",VLOOKUP(D57,LISTA_BAREMOS!$A$2:$B$12,2,FALSE))</f>
        <v/>
      </c>
      <c r="B57" s="112"/>
      <c r="C57" s="113">
        <v>55</v>
      </c>
      <c r="D57" s="117"/>
      <c r="E57" s="115"/>
      <c r="F57" s="115"/>
      <c r="G57" s="115"/>
      <c r="H57" s="114"/>
      <c r="I57" s="116"/>
      <c r="J57" s="116"/>
      <c r="K57" s="109" t="str">
        <f t="shared" si="4"/>
        <v/>
      </c>
      <c r="L57" s="154" t="str">
        <f>IF(K57="","",IF(I57=1,1,IF(I57=2,(K57/I57^ALOGARITMO!$E$5)*(1/J57^(1/3)),IF(I57=3,(K57/I57^ALOGARITMO!$E$6)*(1/J57^(1/3)),IF(I57=4,(K57/I57^ALOGARITMO!$E$7)*(1/J57^(1/3)),IF(I57=5,(K57/I57^ALOGARITMO!$E$8)*(1/J57^(1/3)),IF(I57=6,(K57/I57^ALOGARITMO!$E$9)*(1/J57^(1/3)),IF(I57=7,(K57/I57^ALOGARITMO!$E$10)*(1/J57^(1/3)),IF(I57=8,(K57/I57^ALOGARITMO!$E$11)*(1/J57^(1/3)),IF(I57=9,(K57/I57^ALOGARITMO!$E$12)*(1/J57^(1/3)),IF(I57=10,(K57/I57^ALOGARITMO!$E$13)*(1/J57^(1/3)),IF(I57&gt;10,(K57/I57^ALOGARITMO!$E$14)*(1/J57^(1/3))))))))))))))</f>
        <v/>
      </c>
      <c r="M57" s="155" t="str">
        <f t="shared" si="6"/>
        <v/>
      </c>
      <c r="N57" s="155">
        <f t="shared" si="7"/>
        <v>0</v>
      </c>
      <c r="O57" s="155" t="str">
        <f t="shared" si="8"/>
        <v/>
      </c>
      <c r="P57" s="119"/>
      <c r="Q57" s="41" t="str">
        <f t="shared" si="5"/>
        <v/>
      </c>
      <c r="R57" s="41" t="str">
        <f>IF(V57="","",VLOOKUP(V57,LISTA_BAREMOS!$A$2:$B$12,2,FALSE))</f>
        <v/>
      </c>
      <c r="S57" s="151" t="str">
        <f t="shared" si="9"/>
        <v/>
      </c>
      <c r="T57" s="152" t="str">
        <f>IF(S57="","",IF(W57=1,1,IF(W57=2,(S57/W57^ALOGARITMO!$E$5)*(1/X57^(1/3)),IF(W57=3,(S57/W57^ALOGARITMO!$E$6)*(1/X57^(1/3)),IF(W57=4,(S57/W57^ALOGARITMO!$E$7)*(1/X57^(1/3)),IF(W57=5,(S57/W57^ALOGARITMO!$E$8)*(1/X57^(1/3)),IF(W57=6,(S57/W57^ALOGARITMO!$E$9)*(1/X57^(1/3)),IF(W57=7,(S57/W57^ALOGARITMO!$E$10)*(1/X57^(1/3)),IF(W57=8,(S57/W57^ALOGARITMO!$E$11)*(1/X57^(1/3)),IF(W57=9,(S57/W57^ALOGARITMO!$E$12)*(1/X57^(1/3)),IF(W57=10,(S57/W57^ALOGARITMO!$E$13)*(1/X57^(1/3)),IF(W57&gt;10,(S57/W57^ALOGARITMO!$E$14)*(1/X57^(1/3)),""))))))))))))</f>
        <v/>
      </c>
      <c r="U57" s="158"/>
      <c r="V57" s="153"/>
      <c r="W57" s="90"/>
      <c r="X57" s="90"/>
      <c r="Y57" s="176"/>
      <c r="Z57" s="176"/>
      <c r="AA57" s="176"/>
    </row>
    <row r="58" spans="1:27" ht="99.95" customHeight="1">
      <c r="A58" s="109" t="str">
        <f>IF(D58="","",VLOOKUP(D58,LISTA_BAREMOS!$A$2:$B$12,2,FALSE))</f>
        <v/>
      </c>
      <c r="B58" s="112"/>
      <c r="C58" s="113">
        <v>56</v>
      </c>
      <c r="D58" s="117"/>
      <c r="E58" s="115"/>
      <c r="F58" s="115"/>
      <c r="G58" s="115"/>
      <c r="H58" s="114"/>
      <c r="I58" s="116"/>
      <c r="J58" s="116"/>
      <c r="K58" s="109" t="str">
        <f t="shared" si="4"/>
        <v/>
      </c>
      <c r="L58" s="154" t="str">
        <f>IF(K58="","",IF(I58=1,1,IF(I58=2,(K58/I58^ALOGARITMO!$E$5)*(1/J58^(1/3)),IF(I58=3,(K58/I58^ALOGARITMO!$E$6)*(1/J58^(1/3)),IF(I58=4,(K58/I58^ALOGARITMO!$E$7)*(1/J58^(1/3)),IF(I58=5,(K58/I58^ALOGARITMO!$E$8)*(1/J58^(1/3)),IF(I58=6,(K58/I58^ALOGARITMO!$E$9)*(1/J58^(1/3)),IF(I58=7,(K58/I58^ALOGARITMO!$E$10)*(1/J58^(1/3)),IF(I58=8,(K58/I58^ALOGARITMO!$E$11)*(1/J58^(1/3)),IF(I58=9,(K58/I58^ALOGARITMO!$E$12)*(1/J58^(1/3)),IF(I58=10,(K58/I58^ALOGARITMO!$E$13)*(1/J58^(1/3)),IF(I58&gt;10,(K58/I58^ALOGARITMO!$E$14)*(1/J58^(1/3))))))))))))))</f>
        <v/>
      </c>
      <c r="M58" s="155" t="str">
        <f t="shared" si="6"/>
        <v/>
      </c>
      <c r="N58" s="155">
        <f t="shared" si="7"/>
        <v>0</v>
      </c>
      <c r="O58" s="155" t="str">
        <f t="shared" si="8"/>
        <v/>
      </c>
      <c r="P58" s="119"/>
      <c r="Q58" s="41" t="str">
        <f t="shared" si="5"/>
        <v/>
      </c>
      <c r="R58" s="41" t="str">
        <f>IF(V58="","",VLOOKUP(V58,LISTA_BAREMOS!$A$2:$B$12,2,FALSE))</f>
        <v/>
      </c>
      <c r="S58" s="151" t="str">
        <f t="shared" si="9"/>
        <v/>
      </c>
      <c r="T58" s="152" t="str">
        <f>IF(S58="","",IF(W58=1,1,IF(W58=2,(S58/W58^ALOGARITMO!$E$5)*(1/X58^(1/3)),IF(W58=3,(S58/W58^ALOGARITMO!$E$6)*(1/X58^(1/3)),IF(W58=4,(S58/W58^ALOGARITMO!$E$7)*(1/X58^(1/3)),IF(W58=5,(S58/W58^ALOGARITMO!$E$8)*(1/X58^(1/3)),IF(W58=6,(S58/W58^ALOGARITMO!$E$9)*(1/X58^(1/3)),IF(W58=7,(S58/W58^ALOGARITMO!$E$10)*(1/X58^(1/3)),IF(W58=8,(S58/W58^ALOGARITMO!$E$11)*(1/X58^(1/3)),IF(W58=9,(S58/W58^ALOGARITMO!$E$12)*(1/X58^(1/3)),IF(W58=10,(S58/W58^ALOGARITMO!$E$13)*(1/X58^(1/3)),IF(W58&gt;10,(S58/W58^ALOGARITMO!$E$14)*(1/X58^(1/3)),""))))))))))))</f>
        <v/>
      </c>
      <c r="U58" s="158"/>
      <c r="V58" s="153"/>
      <c r="W58" s="90"/>
      <c r="X58" s="90"/>
      <c r="Y58" s="176"/>
      <c r="Z58" s="176"/>
      <c r="AA58" s="176"/>
    </row>
    <row r="59" spans="1:27" ht="99.95" customHeight="1">
      <c r="A59" s="109" t="str">
        <f>IF(D59="","",VLOOKUP(D59,LISTA_BAREMOS!$A$2:$B$12,2,FALSE))</f>
        <v/>
      </c>
      <c r="B59" s="112"/>
      <c r="C59" s="113">
        <v>57</v>
      </c>
      <c r="D59" s="117"/>
      <c r="E59" s="115"/>
      <c r="F59" s="115"/>
      <c r="G59" s="115"/>
      <c r="H59" s="114"/>
      <c r="I59" s="116"/>
      <c r="J59" s="116"/>
      <c r="K59" s="109" t="str">
        <f t="shared" si="4"/>
        <v/>
      </c>
      <c r="L59" s="154" t="str">
        <f>IF(K59="","",IF(I59=1,1,IF(I59=2,(K59/I59^ALOGARITMO!$E$5)*(1/J59^(1/3)),IF(I59=3,(K59/I59^ALOGARITMO!$E$6)*(1/J59^(1/3)),IF(I59=4,(K59/I59^ALOGARITMO!$E$7)*(1/J59^(1/3)),IF(I59=5,(K59/I59^ALOGARITMO!$E$8)*(1/J59^(1/3)),IF(I59=6,(K59/I59^ALOGARITMO!$E$9)*(1/J59^(1/3)),IF(I59=7,(K59/I59^ALOGARITMO!$E$10)*(1/J59^(1/3)),IF(I59=8,(K59/I59^ALOGARITMO!$E$11)*(1/J59^(1/3)),IF(I59=9,(K59/I59^ALOGARITMO!$E$12)*(1/J59^(1/3)),IF(I59=10,(K59/I59^ALOGARITMO!$E$13)*(1/J59^(1/3)),IF(I59&gt;10,(K59/I59^ALOGARITMO!$E$14)*(1/J59^(1/3))))))))))))))</f>
        <v/>
      </c>
      <c r="M59" s="155" t="str">
        <f t="shared" si="6"/>
        <v/>
      </c>
      <c r="N59" s="155">
        <f t="shared" si="7"/>
        <v>0</v>
      </c>
      <c r="O59" s="155" t="str">
        <f t="shared" si="8"/>
        <v/>
      </c>
      <c r="P59" s="119"/>
      <c r="Q59" s="41" t="str">
        <f t="shared" si="5"/>
        <v/>
      </c>
      <c r="R59" s="41" t="str">
        <f>IF(V59="","",VLOOKUP(V59,LISTA_BAREMOS!$A$2:$B$12,2,FALSE))</f>
        <v/>
      </c>
      <c r="S59" s="151" t="str">
        <f t="shared" si="9"/>
        <v/>
      </c>
      <c r="T59" s="152" t="str">
        <f>IF(S59="","",IF(W59=1,1,IF(W59=2,(S59/W59^ALOGARITMO!$E$5)*(1/X59^(1/3)),IF(W59=3,(S59/W59^ALOGARITMO!$E$6)*(1/X59^(1/3)),IF(W59=4,(S59/W59^ALOGARITMO!$E$7)*(1/X59^(1/3)),IF(W59=5,(S59/W59^ALOGARITMO!$E$8)*(1/X59^(1/3)),IF(W59=6,(S59/W59^ALOGARITMO!$E$9)*(1/X59^(1/3)),IF(W59=7,(S59/W59^ALOGARITMO!$E$10)*(1/X59^(1/3)),IF(W59=8,(S59/W59^ALOGARITMO!$E$11)*(1/X59^(1/3)),IF(W59=9,(S59/W59^ALOGARITMO!$E$12)*(1/X59^(1/3)),IF(W59=10,(S59/W59^ALOGARITMO!$E$13)*(1/X59^(1/3)),IF(W59&gt;10,(S59/W59^ALOGARITMO!$E$14)*(1/X59^(1/3)),""))))))))))))</f>
        <v/>
      </c>
      <c r="U59" s="158"/>
      <c r="V59" s="153"/>
      <c r="W59" s="90"/>
      <c r="X59" s="90"/>
      <c r="Y59" s="176"/>
      <c r="Z59" s="176"/>
      <c r="AA59" s="176"/>
    </row>
    <row r="60" spans="1:27" ht="99.95" customHeight="1">
      <c r="A60" s="109" t="str">
        <f>IF(D60="","",VLOOKUP(D60,LISTA_BAREMOS!$A$2:$B$12,2,FALSE))</f>
        <v/>
      </c>
      <c r="B60" s="112"/>
      <c r="C60" s="113">
        <v>58</v>
      </c>
      <c r="D60" s="117"/>
      <c r="E60" s="115"/>
      <c r="F60" s="115"/>
      <c r="G60" s="115"/>
      <c r="H60" s="114"/>
      <c r="I60" s="116"/>
      <c r="J60" s="116"/>
      <c r="K60" s="109" t="str">
        <f t="shared" si="4"/>
        <v/>
      </c>
      <c r="L60" s="154" t="str">
        <f>IF(K60="","",IF(I60=1,1,IF(I60=2,(K60/I60^ALOGARITMO!$E$5)*(1/J60^(1/3)),IF(I60=3,(K60/I60^ALOGARITMO!$E$6)*(1/J60^(1/3)),IF(I60=4,(K60/I60^ALOGARITMO!$E$7)*(1/J60^(1/3)),IF(I60=5,(K60/I60^ALOGARITMO!$E$8)*(1/J60^(1/3)),IF(I60=6,(K60/I60^ALOGARITMO!$E$9)*(1/J60^(1/3)),IF(I60=7,(K60/I60^ALOGARITMO!$E$10)*(1/J60^(1/3)),IF(I60=8,(K60/I60^ALOGARITMO!$E$11)*(1/J60^(1/3)),IF(I60=9,(K60/I60^ALOGARITMO!$E$12)*(1/J60^(1/3)),IF(I60=10,(K60/I60^ALOGARITMO!$E$13)*(1/J60^(1/3)),IF(I60&gt;10,(K60/I60^ALOGARITMO!$E$14)*(1/J60^(1/3))))))))))))))</f>
        <v/>
      </c>
      <c r="M60" s="155" t="str">
        <f t="shared" si="6"/>
        <v/>
      </c>
      <c r="N60" s="155">
        <f t="shared" si="7"/>
        <v>0</v>
      </c>
      <c r="O60" s="155" t="str">
        <f t="shared" si="8"/>
        <v/>
      </c>
      <c r="P60" s="119"/>
      <c r="Q60" s="41" t="str">
        <f t="shared" si="5"/>
        <v/>
      </c>
      <c r="R60" s="41" t="str">
        <f>IF(V60="","",VLOOKUP(V60,LISTA_BAREMOS!$A$2:$B$12,2,FALSE))</f>
        <v/>
      </c>
      <c r="S60" s="151" t="str">
        <f t="shared" si="9"/>
        <v/>
      </c>
      <c r="T60" s="152" t="str">
        <f>IF(S60="","",IF(W60=1,1,IF(W60=2,(S60/W60^ALOGARITMO!$E$5)*(1/X60^(1/3)),IF(W60=3,(S60/W60^ALOGARITMO!$E$6)*(1/X60^(1/3)),IF(W60=4,(S60/W60^ALOGARITMO!$E$7)*(1/X60^(1/3)),IF(W60=5,(S60/W60^ALOGARITMO!$E$8)*(1/X60^(1/3)),IF(W60=6,(S60/W60^ALOGARITMO!$E$9)*(1/X60^(1/3)),IF(W60=7,(S60/W60^ALOGARITMO!$E$10)*(1/X60^(1/3)),IF(W60=8,(S60/W60^ALOGARITMO!$E$11)*(1/X60^(1/3)),IF(W60=9,(S60/W60^ALOGARITMO!$E$12)*(1/X60^(1/3)),IF(W60=10,(S60/W60^ALOGARITMO!$E$13)*(1/X60^(1/3)),IF(W60&gt;10,(S60/W60^ALOGARITMO!$E$14)*(1/X60^(1/3)),""))))))))))))</f>
        <v/>
      </c>
      <c r="U60" s="158"/>
      <c r="V60" s="153"/>
      <c r="W60" s="90"/>
      <c r="X60" s="90"/>
      <c r="Y60" s="176"/>
      <c r="Z60" s="176"/>
      <c r="AA60" s="176"/>
    </row>
    <row r="61" spans="1:27" ht="99.95" customHeight="1">
      <c r="A61" s="109" t="str">
        <f>IF(D61="","",VLOOKUP(D61,LISTA_BAREMOS!$A$2:$B$12,2,FALSE))</f>
        <v/>
      </c>
      <c r="B61" s="112"/>
      <c r="C61" s="113">
        <v>59</v>
      </c>
      <c r="D61" s="117"/>
      <c r="E61" s="115"/>
      <c r="F61" s="115"/>
      <c r="G61" s="115"/>
      <c r="H61" s="114"/>
      <c r="I61" s="116"/>
      <c r="J61" s="116"/>
      <c r="K61" s="109" t="str">
        <f t="shared" si="4"/>
        <v/>
      </c>
      <c r="L61" s="154" t="str">
        <f>IF(K61="","",IF(I61=1,1,IF(I61=2,(K61/I61^ALOGARITMO!$E$5)*(1/J61^(1/3)),IF(I61=3,(K61/I61^ALOGARITMO!$E$6)*(1/J61^(1/3)),IF(I61=4,(K61/I61^ALOGARITMO!$E$7)*(1/J61^(1/3)),IF(I61=5,(K61/I61^ALOGARITMO!$E$8)*(1/J61^(1/3)),IF(I61=6,(K61/I61^ALOGARITMO!$E$9)*(1/J61^(1/3)),IF(I61=7,(K61/I61^ALOGARITMO!$E$10)*(1/J61^(1/3)),IF(I61=8,(K61/I61^ALOGARITMO!$E$11)*(1/J61^(1/3)),IF(I61=9,(K61/I61^ALOGARITMO!$E$12)*(1/J61^(1/3)),IF(I61=10,(K61/I61^ALOGARITMO!$E$13)*(1/J61^(1/3)),IF(I61&gt;10,(K61/I61^ALOGARITMO!$E$14)*(1/J61^(1/3))))))))))))))</f>
        <v/>
      </c>
      <c r="M61" s="155" t="str">
        <f t="shared" si="6"/>
        <v/>
      </c>
      <c r="N61" s="155">
        <f t="shared" si="7"/>
        <v>0</v>
      </c>
      <c r="O61" s="155" t="str">
        <f t="shared" si="8"/>
        <v/>
      </c>
      <c r="P61" s="119"/>
      <c r="Q61" s="41" t="str">
        <f t="shared" si="5"/>
        <v/>
      </c>
      <c r="R61" s="41" t="str">
        <f>IF(V61="","",VLOOKUP(V61,LISTA_BAREMOS!$A$2:$B$12,2,FALSE))</f>
        <v/>
      </c>
      <c r="S61" s="151" t="str">
        <f t="shared" si="9"/>
        <v/>
      </c>
      <c r="T61" s="152" t="str">
        <f>IF(S61="","",IF(W61=1,1,IF(W61=2,(S61/W61^ALOGARITMO!$E$5)*(1/X61^(1/3)),IF(W61=3,(S61/W61^ALOGARITMO!$E$6)*(1/X61^(1/3)),IF(W61=4,(S61/W61^ALOGARITMO!$E$7)*(1/X61^(1/3)),IF(W61=5,(S61/W61^ALOGARITMO!$E$8)*(1/X61^(1/3)),IF(W61=6,(S61/W61^ALOGARITMO!$E$9)*(1/X61^(1/3)),IF(W61=7,(S61/W61^ALOGARITMO!$E$10)*(1/X61^(1/3)),IF(W61=8,(S61/W61^ALOGARITMO!$E$11)*(1/X61^(1/3)),IF(W61=9,(S61/W61^ALOGARITMO!$E$12)*(1/X61^(1/3)),IF(W61=10,(S61/W61^ALOGARITMO!$E$13)*(1/X61^(1/3)),IF(W61&gt;10,(S61/W61^ALOGARITMO!$E$14)*(1/X61^(1/3)),""))))))))))))</f>
        <v/>
      </c>
      <c r="U61" s="158"/>
      <c r="V61" s="153"/>
      <c r="W61" s="90"/>
      <c r="X61" s="90"/>
      <c r="Y61" s="176"/>
      <c r="Z61" s="176"/>
      <c r="AA61" s="176"/>
    </row>
    <row r="62" spans="1:27" ht="99.95" customHeight="1">
      <c r="A62" s="109" t="str">
        <f>IF(D62="","",VLOOKUP(D62,LISTA_BAREMOS!$A$2:$B$12,2,FALSE))</f>
        <v/>
      </c>
      <c r="B62" s="112"/>
      <c r="C62" s="113">
        <v>60</v>
      </c>
      <c r="D62" s="117"/>
      <c r="E62" s="115"/>
      <c r="F62" s="115"/>
      <c r="G62" s="115"/>
      <c r="H62" s="114"/>
      <c r="I62" s="116"/>
      <c r="J62" s="116"/>
      <c r="K62" s="109" t="str">
        <f t="shared" si="4"/>
        <v/>
      </c>
      <c r="L62" s="154" t="str">
        <f>IF(K62="","",IF(I62=1,1,IF(I62=2,(K62/I62^ALOGARITMO!$E$5)*(1/J62^(1/3)),IF(I62=3,(K62/I62^ALOGARITMO!$E$6)*(1/J62^(1/3)),IF(I62=4,(K62/I62^ALOGARITMO!$E$7)*(1/J62^(1/3)),IF(I62=5,(K62/I62^ALOGARITMO!$E$8)*(1/J62^(1/3)),IF(I62=6,(K62/I62^ALOGARITMO!$E$9)*(1/J62^(1/3)),IF(I62=7,(K62/I62^ALOGARITMO!$E$10)*(1/J62^(1/3)),IF(I62=8,(K62/I62^ALOGARITMO!$E$11)*(1/J62^(1/3)),IF(I62=9,(K62/I62^ALOGARITMO!$E$12)*(1/J62^(1/3)),IF(I62=10,(K62/I62^ALOGARITMO!$E$13)*(1/J62^(1/3)),IF(I62&gt;10,(K62/I62^ALOGARITMO!$E$14)*(1/J62^(1/3))))))))))))))</f>
        <v/>
      </c>
      <c r="M62" s="155" t="str">
        <f t="shared" si="6"/>
        <v/>
      </c>
      <c r="N62" s="155">
        <f t="shared" si="7"/>
        <v>0</v>
      </c>
      <c r="O62" s="155" t="str">
        <f t="shared" si="8"/>
        <v/>
      </c>
      <c r="P62" s="119"/>
      <c r="Q62" s="41" t="str">
        <f t="shared" si="5"/>
        <v/>
      </c>
      <c r="R62" s="41" t="str">
        <f>IF(V62="","",VLOOKUP(V62,LISTA_BAREMOS!$A$2:$B$12,2,FALSE))</f>
        <v/>
      </c>
      <c r="S62" s="151" t="str">
        <f t="shared" si="9"/>
        <v/>
      </c>
      <c r="T62" s="152" t="str">
        <f>IF(S62="","",IF(W62=1,1,IF(W62=2,(S62/W62^ALOGARITMO!$E$5)*(1/X62^(1/3)),IF(W62=3,(S62/W62^ALOGARITMO!$E$6)*(1/X62^(1/3)),IF(W62=4,(S62/W62^ALOGARITMO!$E$7)*(1/X62^(1/3)),IF(W62=5,(S62/W62^ALOGARITMO!$E$8)*(1/X62^(1/3)),IF(W62=6,(S62/W62^ALOGARITMO!$E$9)*(1/X62^(1/3)),IF(W62=7,(S62/W62^ALOGARITMO!$E$10)*(1/X62^(1/3)),IF(W62=8,(S62/W62^ALOGARITMO!$E$11)*(1/X62^(1/3)),IF(W62=9,(S62/W62^ALOGARITMO!$E$12)*(1/X62^(1/3)),IF(W62=10,(S62/W62^ALOGARITMO!$E$13)*(1/X62^(1/3)),IF(W62&gt;10,(S62/W62^ALOGARITMO!$E$14)*(1/X62^(1/3)),""))))))))))))</f>
        <v/>
      </c>
      <c r="U62" s="158"/>
      <c r="V62" s="153"/>
      <c r="W62" s="90"/>
      <c r="X62" s="90"/>
      <c r="Y62" s="176"/>
      <c r="Z62" s="176"/>
      <c r="AA62" s="176"/>
    </row>
    <row r="63" spans="1:27" ht="99.95" customHeight="1">
      <c r="A63" s="109" t="str">
        <f>IF(D63="","",VLOOKUP(D63,LISTA_BAREMOS!$A$2:$B$12,2,FALSE))</f>
        <v/>
      </c>
      <c r="B63" s="112"/>
      <c r="C63" s="113">
        <v>61</v>
      </c>
      <c r="D63" s="117"/>
      <c r="E63" s="115"/>
      <c r="F63" s="115"/>
      <c r="G63" s="115"/>
      <c r="H63" s="114"/>
      <c r="I63" s="116"/>
      <c r="J63" s="116"/>
      <c r="K63" s="109" t="str">
        <f t="shared" si="4"/>
        <v/>
      </c>
      <c r="L63" s="154" t="str">
        <f>IF(K63="","",IF(I63=1,1,IF(I63=2,(K63/I63^ALOGARITMO!$E$5)*(1/J63^(1/3)),IF(I63=3,(K63/I63^ALOGARITMO!$E$6)*(1/J63^(1/3)),IF(I63=4,(K63/I63^ALOGARITMO!$E$7)*(1/J63^(1/3)),IF(I63=5,(K63/I63^ALOGARITMO!$E$8)*(1/J63^(1/3)),IF(I63=6,(K63/I63^ALOGARITMO!$E$9)*(1/J63^(1/3)),IF(I63=7,(K63/I63^ALOGARITMO!$E$10)*(1/J63^(1/3)),IF(I63=8,(K63/I63^ALOGARITMO!$E$11)*(1/J63^(1/3)),IF(I63=9,(K63/I63^ALOGARITMO!$E$12)*(1/J63^(1/3)),IF(I63=10,(K63/I63^ALOGARITMO!$E$13)*(1/J63^(1/3)),IF(I63&gt;10,(K63/I63^ALOGARITMO!$E$14)*(1/J63^(1/3))))))))))))))</f>
        <v/>
      </c>
      <c r="M63" s="155" t="str">
        <f t="shared" si="6"/>
        <v/>
      </c>
      <c r="N63" s="155">
        <f t="shared" si="7"/>
        <v>0</v>
      </c>
      <c r="O63" s="155" t="str">
        <f t="shared" si="8"/>
        <v/>
      </c>
      <c r="P63" s="119"/>
      <c r="Q63" s="41" t="str">
        <f t="shared" si="5"/>
        <v/>
      </c>
      <c r="R63" s="41" t="str">
        <f>IF(V63="","",VLOOKUP(V63,LISTA_BAREMOS!$A$2:$B$12,2,FALSE))</f>
        <v/>
      </c>
      <c r="S63" s="151" t="str">
        <f t="shared" si="9"/>
        <v/>
      </c>
      <c r="T63" s="152" t="str">
        <f>IF(S63="","",IF(W63=1,1,IF(W63=2,(S63/W63^ALOGARITMO!$E$5)*(1/X63^(1/3)),IF(W63=3,(S63/W63^ALOGARITMO!$E$6)*(1/X63^(1/3)),IF(W63=4,(S63/W63^ALOGARITMO!$E$7)*(1/X63^(1/3)),IF(W63=5,(S63/W63^ALOGARITMO!$E$8)*(1/X63^(1/3)),IF(W63=6,(S63/W63^ALOGARITMO!$E$9)*(1/X63^(1/3)),IF(W63=7,(S63/W63^ALOGARITMO!$E$10)*(1/X63^(1/3)),IF(W63=8,(S63/W63^ALOGARITMO!$E$11)*(1/X63^(1/3)),IF(W63=9,(S63/W63^ALOGARITMO!$E$12)*(1/X63^(1/3)),IF(W63=10,(S63/W63^ALOGARITMO!$E$13)*(1/X63^(1/3)),IF(W63&gt;10,(S63/W63^ALOGARITMO!$E$14)*(1/X63^(1/3)),""))))))))))))</f>
        <v/>
      </c>
      <c r="U63" s="158"/>
      <c r="V63" s="153"/>
      <c r="W63" s="90"/>
      <c r="X63" s="90"/>
      <c r="Y63" s="176"/>
      <c r="Z63" s="176"/>
      <c r="AA63" s="176"/>
    </row>
    <row r="64" spans="1:27" ht="99.95" customHeight="1">
      <c r="A64" s="109" t="str">
        <f>IF(D64="","",VLOOKUP(D64,LISTA_BAREMOS!$A$2:$B$12,2,FALSE))</f>
        <v/>
      </c>
      <c r="B64" s="112"/>
      <c r="C64" s="113">
        <v>62</v>
      </c>
      <c r="D64" s="117"/>
      <c r="E64" s="115"/>
      <c r="F64" s="115"/>
      <c r="G64" s="115"/>
      <c r="H64" s="114"/>
      <c r="I64" s="116"/>
      <c r="J64" s="116"/>
      <c r="K64" s="109" t="str">
        <f t="shared" si="4"/>
        <v/>
      </c>
      <c r="L64" s="154" t="str">
        <f>IF(K64="","",IF(I64=1,1,IF(I64=2,(K64/I64^ALOGARITMO!$E$5)*(1/J64^(1/3)),IF(I64=3,(K64/I64^ALOGARITMO!$E$6)*(1/J64^(1/3)),IF(I64=4,(K64/I64^ALOGARITMO!$E$7)*(1/J64^(1/3)),IF(I64=5,(K64/I64^ALOGARITMO!$E$8)*(1/J64^(1/3)),IF(I64=6,(K64/I64^ALOGARITMO!$E$9)*(1/J64^(1/3)),IF(I64=7,(K64/I64^ALOGARITMO!$E$10)*(1/J64^(1/3)),IF(I64=8,(K64/I64^ALOGARITMO!$E$11)*(1/J64^(1/3)),IF(I64=9,(K64/I64^ALOGARITMO!$E$12)*(1/J64^(1/3)),IF(I64=10,(K64/I64^ALOGARITMO!$E$13)*(1/J64^(1/3)),IF(I64&gt;10,(K64/I64^ALOGARITMO!$E$14)*(1/J64^(1/3))))))))))))))</f>
        <v/>
      </c>
      <c r="M64" s="155" t="str">
        <f t="shared" si="6"/>
        <v/>
      </c>
      <c r="N64" s="155">
        <f t="shared" si="7"/>
        <v>0</v>
      </c>
      <c r="O64" s="155" t="str">
        <f t="shared" si="8"/>
        <v/>
      </c>
      <c r="P64" s="119"/>
      <c r="Q64" s="41" t="str">
        <f t="shared" si="5"/>
        <v/>
      </c>
      <c r="R64" s="41" t="str">
        <f>IF(V64="","",VLOOKUP(V64,LISTA_BAREMOS!$A$2:$B$12,2,FALSE))</f>
        <v/>
      </c>
      <c r="S64" s="151" t="str">
        <f t="shared" si="9"/>
        <v/>
      </c>
      <c r="T64" s="152" t="str">
        <f>IF(S64="","",IF(W64=1,1,IF(W64=2,(S64/W64^ALOGARITMO!$E$5)*(1/X64^(1/3)),IF(W64=3,(S64/W64^ALOGARITMO!$E$6)*(1/X64^(1/3)),IF(W64=4,(S64/W64^ALOGARITMO!$E$7)*(1/X64^(1/3)),IF(W64=5,(S64/W64^ALOGARITMO!$E$8)*(1/X64^(1/3)),IF(W64=6,(S64/W64^ALOGARITMO!$E$9)*(1/X64^(1/3)),IF(W64=7,(S64/W64^ALOGARITMO!$E$10)*(1/X64^(1/3)),IF(W64=8,(S64/W64^ALOGARITMO!$E$11)*(1/X64^(1/3)),IF(W64=9,(S64/W64^ALOGARITMO!$E$12)*(1/X64^(1/3)),IF(W64=10,(S64/W64^ALOGARITMO!$E$13)*(1/X64^(1/3)),IF(W64&gt;10,(S64/W64^ALOGARITMO!$E$14)*(1/X64^(1/3)),""))))))))))))</f>
        <v/>
      </c>
      <c r="U64" s="158"/>
      <c r="V64" s="153"/>
      <c r="W64" s="90"/>
      <c r="X64" s="90"/>
      <c r="Y64" s="176"/>
      <c r="Z64" s="176"/>
      <c r="AA64" s="176"/>
    </row>
    <row r="65" spans="1:27" ht="99.95" customHeight="1">
      <c r="A65" s="109" t="str">
        <f>IF(D65="","",VLOOKUP(D65,LISTA_BAREMOS!$A$2:$B$12,2,FALSE))</f>
        <v/>
      </c>
      <c r="B65" s="112"/>
      <c r="C65" s="113">
        <v>63</v>
      </c>
      <c r="D65" s="117"/>
      <c r="E65" s="115"/>
      <c r="F65" s="115"/>
      <c r="G65" s="115"/>
      <c r="H65" s="114"/>
      <c r="I65" s="116"/>
      <c r="J65" s="116"/>
      <c r="K65" s="109" t="str">
        <f t="shared" si="4"/>
        <v/>
      </c>
      <c r="L65" s="154" t="str">
        <f>IF(K65="","",IF(I65=1,1,IF(I65=2,(K65/I65^ALOGARITMO!$E$5)*(1/J65^(1/3)),IF(I65=3,(K65/I65^ALOGARITMO!$E$6)*(1/J65^(1/3)),IF(I65=4,(K65/I65^ALOGARITMO!$E$7)*(1/J65^(1/3)),IF(I65=5,(K65/I65^ALOGARITMO!$E$8)*(1/J65^(1/3)),IF(I65=6,(K65/I65^ALOGARITMO!$E$9)*(1/J65^(1/3)),IF(I65=7,(K65/I65^ALOGARITMO!$E$10)*(1/J65^(1/3)),IF(I65=8,(K65/I65^ALOGARITMO!$E$11)*(1/J65^(1/3)),IF(I65=9,(K65/I65^ALOGARITMO!$E$12)*(1/J65^(1/3)),IF(I65=10,(K65/I65^ALOGARITMO!$E$13)*(1/J65^(1/3)),IF(I65&gt;10,(K65/I65^ALOGARITMO!$E$14)*(1/J65^(1/3))))))))))))))</f>
        <v/>
      </c>
      <c r="M65" s="155" t="str">
        <f t="shared" si="6"/>
        <v/>
      </c>
      <c r="N65" s="155">
        <f t="shared" si="7"/>
        <v>0</v>
      </c>
      <c r="O65" s="155" t="str">
        <f t="shared" si="8"/>
        <v/>
      </c>
      <c r="P65" s="119"/>
      <c r="Q65" s="41" t="str">
        <f t="shared" si="5"/>
        <v/>
      </c>
      <c r="R65" s="41" t="str">
        <f>IF(V65="","",VLOOKUP(V65,LISTA_BAREMOS!$A$2:$B$12,2,FALSE))</f>
        <v/>
      </c>
      <c r="S65" s="151" t="str">
        <f t="shared" si="9"/>
        <v/>
      </c>
      <c r="T65" s="152" t="str">
        <f>IF(S65="","",IF(W65=1,1,IF(W65=2,(S65/W65^ALOGARITMO!$E$5)*(1/X65^(1/3)),IF(W65=3,(S65/W65^ALOGARITMO!$E$6)*(1/X65^(1/3)),IF(W65=4,(S65/W65^ALOGARITMO!$E$7)*(1/X65^(1/3)),IF(W65=5,(S65/W65^ALOGARITMO!$E$8)*(1/X65^(1/3)),IF(W65=6,(S65/W65^ALOGARITMO!$E$9)*(1/X65^(1/3)),IF(W65=7,(S65/W65^ALOGARITMO!$E$10)*(1/X65^(1/3)),IF(W65=8,(S65/W65^ALOGARITMO!$E$11)*(1/X65^(1/3)),IF(W65=9,(S65/W65^ALOGARITMO!$E$12)*(1/X65^(1/3)),IF(W65=10,(S65/W65^ALOGARITMO!$E$13)*(1/X65^(1/3)),IF(W65&gt;10,(S65/W65^ALOGARITMO!$E$14)*(1/X65^(1/3)),""))))))))))))</f>
        <v/>
      </c>
      <c r="U65" s="158"/>
      <c r="V65" s="153"/>
      <c r="W65" s="90"/>
      <c r="X65" s="90"/>
      <c r="Y65" s="176"/>
      <c r="Z65" s="176"/>
      <c r="AA65" s="176"/>
    </row>
    <row r="66" spans="1:27" ht="99.95" customHeight="1">
      <c r="A66" s="109" t="str">
        <f>IF(D66="","",VLOOKUP(D66,LISTA_BAREMOS!$A$2:$B$12,2,FALSE))</f>
        <v/>
      </c>
      <c r="B66" s="112"/>
      <c r="C66" s="113">
        <v>64</v>
      </c>
      <c r="D66" s="117"/>
      <c r="E66" s="115"/>
      <c r="F66" s="115"/>
      <c r="G66" s="115"/>
      <c r="H66" s="114"/>
      <c r="I66" s="116"/>
      <c r="J66" s="116"/>
      <c r="K66" s="109" t="str">
        <f t="shared" si="4"/>
        <v/>
      </c>
      <c r="L66" s="154" t="str">
        <f>IF(K66="","",IF(I66=1,1,IF(I66=2,(K66/I66^ALOGARITMO!$E$5)*(1/J66^(1/3)),IF(I66=3,(K66/I66^ALOGARITMO!$E$6)*(1/J66^(1/3)),IF(I66=4,(K66/I66^ALOGARITMO!$E$7)*(1/J66^(1/3)),IF(I66=5,(K66/I66^ALOGARITMO!$E$8)*(1/J66^(1/3)),IF(I66=6,(K66/I66^ALOGARITMO!$E$9)*(1/J66^(1/3)),IF(I66=7,(K66/I66^ALOGARITMO!$E$10)*(1/J66^(1/3)),IF(I66=8,(K66/I66^ALOGARITMO!$E$11)*(1/J66^(1/3)),IF(I66=9,(K66/I66^ALOGARITMO!$E$12)*(1/J66^(1/3)),IF(I66=10,(K66/I66^ALOGARITMO!$E$13)*(1/J66^(1/3)),IF(I66&gt;10,(K66/I66^ALOGARITMO!$E$14)*(1/J66^(1/3))))))))))))))</f>
        <v/>
      </c>
      <c r="M66" s="155" t="str">
        <f t="shared" si="6"/>
        <v/>
      </c>
      <c r="N66" s="155">
        <f t="shared" si="7"/>
        <v>0</v>
      </c>
      <c r="O66" s="155" t="str">
        <f t="shared" si="8"/>
        <v/>
      </c>
      <c r="P66" s="119"/>
      <c r="Q66" s="41" t="str">
        <f t="shared" si="5"/>
        <v/>
      </c>
      <c r="R66" s="41" t="str">
        <f>IF(V66="","",VLOOKUP(V66,LISTA_BAREMOS!$A$2:$B$12,2,FALSE))</f>
        <v/>
      </c>
      <c r="S66" s="151" t="str">
        <f t="shared" si="9"/>
        <v/>
      </c>
      <c r="T66" s="152" t="str">
        <f>IF(S66="","",IF(W66=1,1,IF(W66=2,(S66/W66^ALOGARITMO!$E$5)*(1/X66^(1/3)),IF(W66=3,(S66/W66^ALOGARITMO!$E$6)*(1/X66^(1/3)),IF(W66=4,(S66/W66^ALOGARITMO!$E$7)*(1/X66^(1/3)),IF(W66=5,(S66/W66^ALOGARITMO!$E$8)*(1/X66^(1/3)),IF(W66=6,(S66/W66^ALOGARITMO!$E$9)*(1/X66^(1/3)),IF(W66=7,(S66/W66^ALOGARITMO!$E$10)*(1/X66^(1/3)),IF(W66=8,(S66/W66^ALOGARITMO!$E$11)*(1/X66^(1/3)),IF(W66=9,(S66/W66^ALOGARITMO!$E$12)*(1/X66^(1/3)),IF(W66=10,(S66/W66^ALOGARITMO!$E$13)*(1/X66^(1/3)),IF(W66&gt;10,(S66/W66^ALOGARITMO!$E$14)*(1/X66^(1/3)),""))))))))))))</f>
        <v/>
      </c>
      <c r="U66" s="158"/>
      <c r="V66" s="153"/>
      <c r="W66" s="90"/>
      <c r="X66" s="90"/>
      <c r="Y66" s="176"/>
      <c r="Z66" s="176"/>
      <c r="AA66" s="176"/>
    </row>
    <row r="67" spans="1:27" ht="99.95" customHeight="1">
      <c r="A67" s="109" t="str">
        <f>IF(D67="","",VLOOKUP(D67,LISTA_BAREMOS!$A$2:$B$12,2,FALSE))</f>
        <v/>
      </c>
      <c r="B67" s="112"/>
      <c r="C67" s="113">
        <v>65</v>
      </c>
      <c r="D67" s="117"/>
      <c r="E67" s="115"/>
      <c r="F67" s="115"/>
      <c r="G67" s="115"/>
      <c r="H67" s="114"/>
      <c r="I67" s="116"/>
      <c r="J67" s="116"/>
      <c r="K67" s="109" t="str">
        <f t="shared" si="4"/>
        <v/>
      </c>
      <c r="L67" s="154" t="str">
        <f>IF(K67="","",IF(I67=1,1,IF(I67=2,(K67/I67^ALOGARITMO!$E$5)*(1/J67^(1/3)),IF(I67=3,(K67/I67^ALOGARITMO!$E$6)*(1/J67^(1/3)),IF(I67=4,(K67/I67^ALOGARITMO!$E$7)*(1/J67^(1/3)),IF(I67=5,(K67/I67^ALOGARITMO!$E$8)*(1/J67^(1/3)),IF(I67=6,(K67/I67^ALOGARITMO!$E$9)*(1/J67^(1/3)),IF(I67=7,(K67/I67^ALOGARITMO!$E$10)*(1/J67^(1/3)),IF(I67=8,(K67/I67^ALOGARITMO!$E$11)*(1/J67^(1/3)),IF(I67=9,(K67/I67^ALOGARITMO!$E$12)*(1/J67^(1/3)),IF(I67=10,(K67/I67^ALOGARITMO!$E$13)*(1/J67^(1/3)),IF(I67&gt;10,(K67/I67^ALOGARITMO!$E$14)*(1/J67^(1/3))))))))))))))</f>
        <v/>
      </c>
      <c r="M67" s="155" t="str">
        <f t="shared" ref="M67:M101" si="10">IF(Q67=1,R67,A67)</f>
        <v/>
      </c>
      <c r="N67" s="155">
        <f t="shared" ref="N67:N101" si="11">IF(Q67=1,V67,D67)</f>
        <v>0</v>
      </c>
      <c r="O67" s="155" t="str">
        <f t="shared" ref="O67:O101" si="12">IF(Q67=1,T67,L67)</f>
        <v/>
      </c>
      <c r="P67" s="119"/>
      <c r="Q67" s="41" t="str">
        <f t="shared" si="5"/>
        <v/>
      </c>
      <c r="R67" s="41" t="str">
        <f>IF(V67="","",VLOOKUP(V67,LISTA_BAREMOS!$A$2:$B$12,2,FALSE))</f>
        <v/>
      </c>
      <c r="S67" s="151" t="str">
        <f t="shared" ref="S67:S101" si="13">IF(V67="","",1)</f>
        <v/>
      </c>
      <c r="T67" s="152" t="str">
        <f>IF(S67="","",IF(W67=1,1,IF(W67=2,(S67/W67^ALOGARITMO!$E$5)*(1/X67^(1/3)),IF(W67=3,(S67/W67^ALOGARITMO!$E$6)*(1/X67^(1/3)),IF(W67=4,(S67/W67^ALOGARITMO!$E$7)*(1/X67^(1/3)),IF(W67=5,(S67/W67^ALOGARITMO!$E$8)*(1/X67^(1/3)),IF(W67=6,(S67/W67^ALOGARITMO!$E$9)*(1/X67^(1/3)),IF(W67=7,(S67/W67^ALOGARITMO!$E$10)*(1/X67^(1/3)),IF(W67=8,(S67/W67^ALOGARITMO!$E$11)*(1/X67^(1/3)),IF(W67=9,(S67/W67^ALOGARITMO!$E$12)*(1/X67^(1/3)),IF(W67=10,(S67/W67^ALOGARITMO!$E$13)*(1/X67^(1/3)),IF(W67&gt;10,(S67/W67^ALOGARITMO!$E$14)*(1/X67^(1/3)),""))))))))))))</f>
        <v/>
      </c>
      <c r="U67" s="158"/>
      <c r="V67" s="153"/>
      <c r="W67" s="90"/>
      <c r="X67" s="90"/>
      <c r="Y67" s="176"/>
      <c r="Z67" s="176"/>
      <c r="AA67" s="176"/>
    </row>
    <row r="68" spans="1:27" ht="99.95" customHeight="1">
      <c r="A68" s="109" t="str">
        <f>IF(D68="","",VLOOKUP(D68,LISTA_BAREMOS!$A$2:$B$12,2,FALSE))</f>
        <v/>
      </c>
      <c r="B68" s="112"/>
      <c r="C68" s="113">
        <v>66</v>
      </c>
      <c r="D68" s="117"/>
      <c r="E68" s="115"/>
      <c r="F68" s="115"/>
      <c r="G68" s="115"/>
      <c r="H68" s="114"/>
      <c r="I68" s="116"/>
      <c r="J68" s="116"/>
      <c r="K68" s="109" t="str">
        <f t="shared" ref="K68:K101" si="14">IF(D68="","",1)</f>
        <v/>
      </c>
      <c r="L68" s="154" t="str">
        <f>IF(K68="","",IF(I68=1,1,IF(I68=2,(K68/I68^ALOGARITMO!$E$5)*(1/J68^(1/3)),IF(I68=3,(K68/I68^ALOGARITMO!$E$6)*(1/J68^(1/3)),IF(I68=4,(K68/I68^ALOGARITMO!$E$7)*(1/J68^(1/3)),IF(I68=5,(K68/I68^ALOGARITMO!$E$8)*(1/J68^(1/3)),IF(I68=6,(K68/I68^ALOGARITMO!$E$9)*(1/J68^(1/3)),IF(I68=7,(K68/I68^ALOGARITMO!$E$10)*(1/J68^(1/3)),IF(I68=8,(K68/I68^ALOGARITMO!$E$11)*(1/J68^(1/3)),IF(I68=9,(K68/I68^ALOGARITMO!$E$12)*(1/J68^(1/3)),IF(I68=10,(K68/I68^ALOGARITMO!$E$13)*(1/J68^(1/3)),IF(I68&gt;10,(K68/I68^ALOGARITMO!$E$14)*(1/J68^(1/3))))))))))))))</f>
        <v/>
      </c>
      <c r="M68" s="155" t="str">
        <f t="shared" si="10"/>
        <v/>
      </c>
      <c r="N68" s="155">
        <f t="shared" si="11"/>
        <v>0</v>
      </c>
      <c r="O68" s="155" t="str">
        <f t="shared" si="12"/>
        <v/>
      </c>
      <c r="P68" s="119"/>
      <c r="Q68" s="41" t="str">
        <f t="shared" ref="Q68:Q101" si="15">IF(V68="","",1)</f>
        <v/>
      </c>
      <c r="R68" s="41" t="str">
        <f>IF(V68="","",VLOOKUP(V68,LISTA_BAREMOS!$A$2:$B$12,2,FALSE))</f>
        <v/>
      </c>
      <c r="S68" s="151" t="str">
        <f t="shared" si="13"/>
        <v/>
      </c>
      <c r="T68" s="152" t="str">
        <f>IF(S68="","",IF(W68=1,1,IF(W68=2,(S68/W68^ALOGARITMO!$E$5)*(1/X68^(1/3)),IF(W68=3,(S68/W68^ALOGARITMO!$E$6)*(1/X68^(1/3)),IF(W68=4,(S68/W68^ALOGARITMO!$E$7)*(1/X68^(1/3)),IF(W68=5,(S68/W68^ALOGARITMO!$E$8)*(1/X68^(1/3)),IF(W68=6,(S68/W68^ALOGARITMO!$E$9)*(1/X68^(1/3)),IF(W68=7,(S68/W68^ALOGARITMO!$E$10)*(1/X68^(1/3)),IF(W68=8,(S68/W68^ALOGARITMO!$E$11)*(1/X68^(1/3)),IF(W68=9,(S68/W68^ALOGARITMO!$E$12)*(1/X68^(1/3)),IF(W68=10,(S68/W68^ALOGARITMO!$E$13)*(1/X68^(1/3)),IF(W68&gt;10,(S68/W68^ALOGARITMO!$E$14)*(1/X68^(1/3)),""))))))))))))</f>
        <v/>
      </c>
      <c r="U68" s="158"/>
      <c r="V68" s="153"/>
      <c r="W68" s="90"/>
      <c r="X68" s="90"/>
      <c r="Y68" s="176"/>
      <c r="Z68" s="176"/>
      <c r="AA68" s="176"/>
    </row>
    <row r="69" spans="1:27" ht="99.95" customHeight="1">
      <c r="A69" s="109" t="str">
        <f>IF(D69="","",VLOOKUP(D69,LISTA_BAREMOS!$A$2:$B$12,2,FALSE))</f>
        <v/>
      </c>
      <c r="B69" s="112"/>
      <c r="C69" s="113">
        <v>67</v>
      </c>
      <c r="D69" s="117"/>
      <c r="E69" s="115"/>
      <c r="F69" s="115"/>
      <c r="G69" s="115"/>
      <c r="H69" s="114"/>
      <c r="I69" s="116"/>
      <c r="J69" s="116"/>
      <c r="K69" s="109" t="str">
        <f t="shared" si="14"/>
        <v/>
      </c>
      <c r="L69" s="154" t="str">
        <f>IF(K69="","",IF(I69=1,1,IF(I69=2,(K69/I69^ALOGARITMO!$E$5)*(1/J69^(1/3)),IF(I69=3,(K69/I69^ALOGARITMO!$E$6)*(1/J69^(1/3)),IF(I69=4,(K69/I69^ALOGARITMO!$E$7)*(1/J69^(1/3)),IF(I69=5,(K69/I69^ALOGARITMO!$E$8)*(1/J69^(1/3)),IF(I69=6,(K69/I69^ALOGARITMO!$E$9)*(1/J69^(1/3)),IF(I69=7,(K69/I69^ALOGARITMO!$E$10)*(1/J69^(1/3)),IF(I69=8,(K69/I69^ALOGARITMO!$E$11)*(1/J69^(1/3)),IF(I69=9,(K69/I69^ALOGARITMO!$E$12)*(1/J69^(1/3)),IF(I69=10,(K69/I69^ALOGARITMO!$E$13)*(1/J69^(1/3)),IF(I69&gt;10,(K69/I69^ALOGARITMO!$E$14)*(1/J69^(1/3))))))))))))))</f>
        <v/>
      </c>
      <c r="M69" s="155" t="str">
        <f t="shared" si="10"/>
        <v/>
      </c>
      <c r="N69" s="155">
        <f t="shared" si="11"/>
        <v>0</v>
      </c>
      <c r="O69" s="155" t="str">
        <f t="shared" si="12"/>
        <v/>
      </c>
      <c r="P69" s="119"/>
      <c r="Q69" s="41" t="str">
        <f t="shared" si="15"/>
        <v/>
      </c>
      <c r="R69" s="41" t="str">
        <f>IF(V69="","",VLOOKUP(V69,LISTA_BAREMOS!$A$2:$B$12,2,FALSE))</f>
        <v/>
      </c>
      <c r="S69" s="151" t="str">
        <f t="shared" si="13"/>
        <v/>
      </c>
      <c r="T69" s="152" t="str">
        <f>IF(S69="","",IF(W69=1,1,IF(W69=2,(S69/W69^ALOGARITMO!$E$5)*(1/X69^(1/3)),IF(W69=3,(S69/W69^ALOGARITMO!$E$6)*(1/X69^(1/3)),IF(W69=4,(S69/W69^ALOGARITMO!$E$7)*(1/X69^(1/3)),IF(W69=5,(S69/W69^ALOGARITMO!$E$8)*(1/X69^(1/3)),IF(W69=6,(S69/W69^ALOGARITMO!$E$9)*(1/X69^(1/3)),IF(W69=7,(S69/W69^ALOGARITMO!$E$10)*(1/X69^(1/3)),IF(W69=8,(S69/W69^ALOGARITMO!$E$11)*(1/X69^(1/3)),IF(W69=9,(S69/W69^ALOGARITMO!$E$12)*(1/X69^(1/3)),IF(W69=10,(S69/W69^ALOGARITMO!$E$13)*(1/X69^(1/3)),IF(W69&gt;10,(S69/W69^ALOGARITMO!$E$14)*(1/X69^(1/3)),""))))))))))))</f>
        <v/>
      </c>
      <c r="U69" s="158"/>
      <c r="V69" s="153"/>
      <c r="W69" s="90"/>
      <c r="X69" s="90"/>
      <c r="Y69" s="176"/>
      <c r="Z69" s="176"/>
      <c r="AA69" s="176"/>
    </row>
    <row r="70" spans="1:27" ht="99.95" customHeight="1">
      <c r="A70" s="109" t="str">
        <f>IF(D70="","",VLOOKUP(D70,LISTA_BAREMOS!$A$2:$B$12,2,FALSE))</f>
        <v/>
      </c>
      <c r="B70" s="112"/>
      <c r="C70" s="113">
        <v>68</v>
      </c>
      <c r="D70" s="117"/>
      <c r="E70" s="115"/>
      <c r="F70" s="115"/>
      <c r="G70" s="115"/>
      <c r="H70" s="114"/>
      <c r="I70" s="116"/>
      <c r="J70" s="116"/>
      <c r="K70" s="109" t="str">
        <f t="shared" si="14"/>
        <v/>
      </c>
      <c r="L70" s="154" t="str">
        <f>IF(K70="","",IF(I70=1,1,IF(I70=2,(K70/I70^ALOGARITMO!$E$5)*(1/J70^(1/3)),IF(I70=3,(K70/I70^ALOGARITMO!$E$6)*(1/J70^(1/3)),IF(I70=4,(K70/I70^ALOGARITMO!$E$7)*(1/J70^(1/3)),IF(I70=5,(K70/I70^ALOGARITMO!$E$8)*(1/J70^(1/3)),IF(I70=6,(K70/I70^ALOGARITMO!$E$9)*(1/J70^(1/3)),IF(I70=7,(K70/I70^ALOGARITMO!$E$10)*(1/J70^(1/3)),IF(I70=8,(K70/I70^ALOGARITMO!$E$11)*(1/J70^(1/3)),IF(I70=9,(K70/I70^ALOGARITMO!$E$12)*(1/J70^(1/3)),IF(I70=10,(K70/I70^ALOGARITMO!$E$13)*(1/J70^(1/3)),IF(I70&gt;10,(K70/I70^ALOGARITMO!$E$14)*(1/J70^(1/3))))))))))))))</f>
        <v/>
      </c>
      <c r="M70" s="155" t="str">
        <f t="shared" si="10"/>
        <v/>
      </c>
      <c r="N70" s="155">
        <f t="shared" si="11"/>
        <v>0</v>
      </c>
      <c r="O70" s="155" t="str">
        <f t="shared" si="12"/>
        <v/>
      </c>
      <c r="P70" s="119"/>
      <c r="Q70" s="41" t="str">
        <f t="shared" si="15"/>
        <v/>
      </c>
      <c r="R70" s="41" t="str">
        <f>IF(V70="","",VLOOKUP(V70,LISTA_BAREMOS!$A$2:$B$12,2,FALSE))</f>
        <v/>
      </c>
      <c r="S70" s="151" t="str">
        <f t="shared" si="13"/>
        <v/>
      </c>
      <c r="T70" s="152" t="str">
        <f>IF(S70="","",IF(W70=1,1,IF(W70=2,(S70/W70^ALOGARITMO!$E$5)*(1/X70^(1/3)),IF(W70=3,(S70/W70^ALOGARITMO!$E$6)*(1/X70^(1/3)),IF(W70=4,(S70/W70^ALOGARITMO!$E$7)*(1/X70^(1/3)),IF(W70=5,(S70/W70^ALOGARITMO!$E$8)*(1/X70^(1/3)),IF(W70=6,(S70/W70^ALOGARITMO!$E$9)*(1/X70^(1/3)),IF(W70=7,(S70/W70^ALOGARITMO!$E$10)*(1/X70^(1/3)),IF(W70=8,(S70/W70^ALOGARITMO!$E$11)*(1/X70^(1/3)),IF(W70=9,(S70/W70^ALOGARITMO!$E$12)*(1/X70^(1/3)),IF(W70=10,(S70/W70^ALOGARITMO!$E$13)*(1/X70^(1/3)),IF(W70&gt;10,(S70/W70^ALOGARITMO!$E$14)*(1/X70^(1/3)),""))))))))))))</f>
        <v/>
      </c>
      <c r="U70" s="158"/>
      <c r="V70" s="153"/>
      <c r="W70" s="90"/>
      <c r="X70" s="90"/>
      <c r="Y70" s="176"/>
      <c r="Z70" s="176"/>
      <c r="AA70" s="176"/>
    </row>
    <row r="71" spans="1:27" ht="99.95" customHeight="1">
      <c r="A71" s="109" t="str">
        <f>IF(D71="","",VLOOKUP(D71,LISTA_BAREMOS!$A$2:$B$12,2,FALSE))</f>
        <v/>
      </c>
      <c r="B71" s="112"/>
      <c r="C71" s="113">
        <v>69</v>
      </c>
      <c r="D71" s="117"/>
      <c r="E71" s="115"/>
      <c r="F71" s="115"/>
      <c r="G71" s="115"/>
      <c r="H71" s="114"/>
      <c r="I71" s="116"/>
      <c r="J71" s="116"/>
      <c r="K71" s="109" t="str">
        <f t="shared" si="14"/>
        <v/>
      </c>
      <c r="L71" s="154" t="str">
        <f>IF(K71="","",IF(I71=1,1,IF(I71=2,(K71/I71^ALOGARITMO!$E$5)*(1/J71^(1/3)),IF(I71=3,(K71/I71^ALOGARITMO!$E$6)*(1/J71^(1/3)),IF(I71=4,(K71/I71^ALOGARITMO!$E$7)*(1/J71^(1/3)),IF(I71=5,(K71/I71^ALOGARITMO!$E$8)*(1/J71^(1/3)),IF(I71=6,(K71/I71^ALOGARITMO!$E$9)*(1/J71^(1/3)),IF(I71=7,(K71/I71^ALOGARITMO!$E$10)*(1/J71^(1/3)),IF(I71=8,(K71/I71^ALOGARITMO!$E$11)*(1/J71^(1/3)),IF(I71=9,(K71/I71^ALOGARITMO!$E$12)*(1/J71^(1/3)),IF(I71=10,(K71/I71^ALOGARITMO!$E$13)*(1/J71^(1/3)),IF(I71&gt;10,(K71/I71^ALOGARITMO!$E$14)*(1/J71^(1/3))))))))))))))</f>
        <v/>
      </c>
      <c r="M71" s="155" t="str">
        <f t="shared" si="10"/>
        <v/>
      </c>
      <c r="N71" s="155">
        <f t="shared" si="11"/>
        <v>0</v>
      </c>
      <c r="O71" s="155" t="str">
        <f t="shared" si="12"/>
        <v/>
      </c>
      <c r="P71" s="119"/>
      <c r="Q71" s="41" t="str">
        <f t="shared" si="15"/>
        <v/>
      </c>
      <c r="R71" s="41" t="str">
        <f>IF(V71="","",VLOOKUP(V71,LISTA_BAREMOS!$A$2:$B$12,2,FALSE))</f>
        <v/>
      </c>
      <c r="S71" s="151" t="str">
        <f t="shared" si="13"/>
        <v/>
      </c>
      <c r="T71" s="152" t="str">
        <f>IF(S71="","",IF(W71=1,1,IF(W71=2,(S71/W71^ALOGARITMO!$E$5)*(1/X71^(1/3)),IF(W71=3,(S71/W71^ALOGARITMO!$E$6)*(1/X71^(1/3)),IF(W71=4,(S71/W71^ALOGARITMO!$E$7)*(1/X71^(1/3)),IF(W71=5,(S71/W71^ALOGARITMO!$E$8)*(1/X71^(1/3)),IF(W71=6,(S71/W71^ALOGARITMO!$E$9)*(1/X71^(1/3)),IF(W71=7,(S71/W71^ALOGARITMO!$E$10)*(1/X71^(1/3)),IF(W71=8,(S71/W71^ALOGARITMO!$E$11)*(1/X71^(1/3)),IF(W71=9,(S71/W71^ALOGARITMO!$E$12)*(1/X71^(1/3)),IF(W71=10,(S71/W71^ALOGARITMO!$E$13)*(1/X71^(1/3)),IF(W71&gt;10,(S71/W71^ALOGARITMO!$E$14)*(1/X71^(1/3)),""))))))))))))</f>
        <v/>
      </c>
      <c r="U71" s="158"/>
      <c r="V71" s="153"/>
      <c r="W71" s="90"/>
      <c r="X71" s="90"/>
      <c r="Y71" s="176"/>
      <c r="Z71" s="176"/>
      <c r="AA71" s="176"/>
    </row>
    <row r="72" spans="1:27" ht="99.95" customHeight="1">
      <c r="A72" s="109" t="str">
        <f>IF(D72="","",VLOOKUP(D72,LISTA_BAREMOS!$A$2:$B$12,2,FALSE))</f>
        <v/>
      </c>
      <c r="B72" s="112"/>
      <c r="C72" s="113">
        <v>70</v>
      </c>
      <c r="D72" s="117"/>
      <c r="E72" s="115"/>
      <c r="F72" s="115"/>
      <c r="G72" s="115"/>
      <c r="H72" s="114"/>
      <c r="I72" s="116"/>
      <c r="J72" s="116"/>
      <c r="K72" s="109" t="str">
        <f t="shared" si="14"/>
        <v/>
      </c>
      <c r="L72" s="154" t="str">
        <f>IF(K72="","",IF(I72=1,1,IF(I72=2,(K72/I72^ALOGARITMO!$E$5)*(1/J72^(1/3)),IF(I72=3,(K72/I72^ALOGARITMO!$E$6)*(1/J72^(1/3)),IF(I72=4,(K72/I72^ALOGARITMO!$E$7)*(1/J72^(1/3)),IF(I72=5,(K72/I72^ALOGARITMO!$E$8)*(1/J72^(1/3)),IF(I72=6,(K72/I72^ALOGARITMO!$E$9)*(1/J72^(1/3)),IF(I72=7,(K72/I72^ALOGARITMO!$E$10)*(1/J72^(1/3)),IF(I72=8,(K72/I72^ALOGARITMO!$E$11)*(1/J72^(1/3)),IF(I72=9,(K72/I72^ALOGARITMO!$E$12)*(1/J72^(1/3)),IF(I72=10,(K72/I72^ALOGARITMO!$E$13)*(1/J72^(1/3)),IF(I72&gt;10,(K72/I72^ALOGARITMO!$E$14)*(1/J72^(1/3))))))))))))))</f>
        <v/>
      </c>
      <c r="M72" s="155" t="str">
        <f t="shared" si="10"/>
        <v/>
      </c>
      <c r="N72" s="155">
        <f t="shared" si="11"/>
        <v>0</v>
      </c>
      <c r="O72" s="155" t="str">
        <f t="shared" si="12"/>
        <v/>
      </c>
      <c r="P72" s="119"/>
      <c r="Q72" s="41" t="str">
        <f t="shared" si="15"/>
        <v/>
      </c>
      <c r="R72" s="41" t="str">
        <f>IF(V72="","",VLOOKUP(V72,LISTA_BAREMOS!$A$2:$B$12,2,FALSE))</f>
        <v/>
      </c>
      <c r="S72" s="151" t="str">
        <f t="shared" si="13"/>
        <v/>
      </c>
      <c r="T72" s="152" t="str">
        <f>IF(S72="","",IF(W72=1,1,IF(W72=2,(S72/W72^ALOGARITMO!$E$5)*(1/X72^(1/3)),IF(W72=3,(S72/W72^ALOGARITMO!$E$6)*(1/X72^(1/3)),IF(W72=4,(S72/W72^ALOGARITMO!$E$7)*(1/X72^(1/3)),IF(W72=5,(S72/W72^ALOGARITMO!$E$8)*(1/X72^(1/3)),IF(W72=6,(S72/W72^ALOGARITMO!$E$9)*(1/X72^(1/3)),IF(W72=7,(S72/W72^ALOGARITMO!$E$10)*(1/X72^(1/3)),IF(W72=8,(S72/W72^ALOGARITMO!$E$11)*(1/X72^(1/3)),IF(W72=9,(S72/W72^ALOGARITMO!$E$12)*(1/X72^(1/3)),IF(W72=10,(S72/W72^ALOGARITMO!$E$13)*(1/X72^(1/3)),IF(W72&gt;10,(S72/W72^ALOGARITMO!$E$14)*(1/X72^(1/3)),""))))))))))))</f>
        <v/>
      </c>
      <c r="U72" s="158"/>
      <c r="V72" s="153"/>
      <c r="W72" s="90"/>
      <c r="X72" s="90"/>
      <c r="Y72" s="176"/>
      <c r="Z72" s="176"/>
      <c r="AA72" s="176"/>
    </row>
    <row r="73" spans="1:27" ht="99.95" customHeight="1">
      <c r="A73" s="109" t="str">
        <f>IF(D73="","",VLOOKUP(D73,LISTA_BAREMOS!$A$2:$B$12,2,FALSE))</f>
        <v/>
      </c>
      <c r="B73" s="112"/>
      <c r="C73" s="113">
        <v>71</v>
      </c>
      <c r="D73" s="117"/>
      <c r="E73" s="115"/>
      <c r="F73" s="115"/>
      <c r="G73" s="115"/>
      <c r="H73" s="114"/>
      <c r="I73" s="116"/>
      <c r="J73" s="116"/>
      <c r="K73" s="109" t="str">
        <f t="shared" si="14"/>
        <v/>
      </c>
      <c r="L73" s="154" t="str">
        <f>IF(K73="","",IF(I73=1,1,IF(I73=2,(K73/I73^ALOGARITMO!$E$5)*(1/J73^(1/3)),IF(I73=3,(K73/I73^ALOGARITMO!$E$6)*(1/J73^(1/3)),IF(I73=4,(K73/I73^ALOGARITMO!$E$7)*(1/J73^(1/3)),IF(I73=5,(K73/I73^ALOGARITMO!$E$8)*(1/J73^(1/3)),IF(I73=6,(K73/I73^ALOGARITMO!$E$9)*(1/J73^(1/3)),IF(I73=7,(K73/I73^ALOGARITMO!$E$10)*(1/J73^(1/3)),IF(I73=8,(K73/I73^ALOGARITMO!$E$11)*(1/J73^(1/3)),IF(I73=9,(K73/I73^ALOGARITMO!$E$12)*(1/J73^(1/3)),IF(I73=10,(K73/I73^ALOGARITMO!$E$13)*(1/J73^(1/3)),IF(I73&gt;10,(K73/I73^ALOGARITMO!$E$14)*(1/J73^(1/3))))))))))))))</f>
        <v/>
      </c>
      <c r="M73" s="155" t="str">
        <f t="shared" si="10"/>
        <v/>
      </c>
      <c r="N73" s="155">
        <f t="shared" si="11"/>
        <v>0</v>
      </c>
      <c r="O73" s="155" t="str">
        <f t="shared" si="12"/>
        <v/>
      </c>
      <c r="P73" s="119"/>
      <c r="Q73" s="41" t="str">
        <f t="shared" si="15"/>
        <v/>
      </c>
      <c r="R73" s="41" t="str">
        <f>IF(V73="","",VLOOKUP(V73,LISTA_BAREMOS!$A$2:$B$12,2,FALSE))</f>
        <v/>
      </c>
      <c r="S73" s="151" t="str">
        <f t="shared" si="13"/>
        <v/>
      </c>
      <c r="T73" s="152" t="str">
        <f>IF(S73="","",IF(W73=1,1,IF(W73=2,(S73/W73^ALOGARITMO!$E$5)*(1/X73^(1/3)),IF(W73=3,(S73/W73^ALOGARITMO!$E$6)*(1/X73^(1/3)),IF(W73=4,(S73/W73^ALOGARITMO!$E$7)*(1/X73^(1/3)),IF(W73=5,(S73/W73^ALOGARITMO!$E$8)*(1/X73^(1/3)),IF(W73=6,(S73/W73^ALOGARITMO!$E$9)*(1/X73^(1/3)),IF(W73=7,(S73/W73^ALOGARITMO!$E$10)*(1/X73^(1/3)),IF(W73=8,(S73/W73^ALOGARITMO!$E$11)*(1/X73^(1/3)),IF(W73=9,(S73/W73^ALOGARITMO!$E$12)*(1/X73^(1/3)),IF(W73=10,(S73/W73^ALOGARITMO!$E$13)*(1/X73^(1/3)),IF(W73&gt;10,(S73/W73^ALOGARITMO!$E$14)*(1/X73^(1/3)),""))))))))))))</f>
        <v/>
      </c>
      <c r="U73" s="158"/>
      <c r="V73" s="153"/>
      <c r="W73" s="90"/>
      <c r="X73" s="90"/>
      <c r="Y73" s="176"/>
      <c r="Z73" s="176"/>
      <c r="AA73" s="176"/>
    </row>
    <row r="74" spans="1:27" ht="99.95" customHeight="1">
      <c r="A74" s="109" t="str">
        <f>IF(D74="","",VLOOKUP(D74,LISTA_BAREMOS!$A$2:$B$12,2,FALSE))</f>
        <v/>
      </c>
      <c r="B74" s="112"/>
      <c r="C74" s="113">
        <v>72</v>
      </c>
      <c r="D74" s="117"/>
      <c r="E74" s="115"/>
      <c r="F74" s="115"/>
      <c r="G74" s="115"/>
      <c r="H74" s="114"/>
      <c r="I74" s="116"/>
      <c r="J74" s="116"/>
      <c r="K74" s="109" t="str">
        <f t="shared" si="14"/>
        <v/>
      </c>
      <c r="L74" s="154" t="str">
        <f>IF(K74="","",IF(I74=1,1,IF(I74=2,(K74/I74^ALOGARITMO!$E$5)*(1/J74^(1/3)),IF(I74=3,(K74/I74^ALOGARITMO!$E$6)*(1/J74^(1/3)),IF(I74=4,(K74/I74^ALOGARITMO!$E$7)*(1/J74^(1/3)),IF(I74=5,(K74/I74^ALOGARITMO!$E$8)*(1/J74^(1/3)),IF(I74=6,(K74/I74^ALOGARITMO!$E$9)*(1/J74^(1/3)),IF(I74=7,(K74/I74^ALOGARITMO!$E$10)*(1/J74^(1/3)),IF(I74=8,(K74/I74^ALOGARITMO!$E$11)*(1/J74^(1/3)),IF(I74=9,(K74/I74^ALOGARITMO!$E$12)*(1/J74^(1/3)),IF(I74=10,(K74/I74^ALOGARITMO!$E$13)*(1/J74^(1/3)),IF(I74&gt;10,(K74/I74^ALOGARITMO!$E$14)*(1/J74^(1/3))))))))))))))</f>
        <v/>
      </c>
      <c r="M74" s="155" t="str">
        <f t="shared" si="10"/>
        <v/>
      </c>
      <c r="N74" s="155">
        <f t="shared" si="11"/>
        <v>0</v>
      </c>
      <c r="O74" s="155" t="str">
        <f t="shared" si="12"/>
        <v/>
      </c>
      <c r="P74" s="119"/>
      <c r="Q74" s="41" t="str">
        <f t="shared" si="15"/>
        <v/>
      </c>
      <c r="R74" s="41" t="str">
        <f>IF(V74="","",VLOOKUP(V74,LISTA_BAREMOS!$A$2:$B$12,2,FALSE))</f>
        <v/>
      </c>
      <c r="S74" s="151" t="str">
        <f t="shared" si="13"/>
        <v/>
      </c>
      <c r="T74" s="152" t="str">
        <f>IF(S74="","",IF(W74=1,1,IF(W74=2,(S74/W74^ALOGARITMO!$E$5)*(1/X74^(1/3)),IF(W74=3,(S74/W74^ALOGARITMO!$E$6)*(1/X74^(1/3)),IF(W74=4,(S74/W74^ALOGARITMO!$E$7)*(1/X74^(1/3)),IF(W74=5,(S74/W74^ALOGARITMO!$E$8)*(1/X74^(1/3)),IF(W74=6,(S74/W74^ALOGARITMO!$E$9)*(1/X74^(1/3)),IF(W74=7,(S74/W74^ALOGARITMO!$E$10)*(1/X74^(1/3)),IF(W74=8,(S74/W74^ALOGARITMO!$E$11)*(1/X74^(1/3)),IF(W74=9,(S74/W74^ALOGARITMO!$E$12)*(1/X74^(1/3)),IF(W74=10,(S74/W74^ALOGARITMO!$E$13)*(1/X74^(1/3)),IF(W74&gt;10,(S74/W74^ALOGARITMO!$E$14)*(1/X74^(1/3)),""))))))))))))</f>
        <v/>
      </c>
      <c r="U74" s="158"/>
      <c r="V74" s="153"/>
      <c r="W74" s="90"/>
      <c r="X74" s="90"/>
      <c r="Y74" s="176"/>
      <c r="Z74" s="176"/>
      <c r="AA74" s="176"/>
    </row>
    <row r="75" spans="1:27" ht="99.95" customHeight="1">
      <c r="A75" s="109" t="str">
        <f>IF(D75="","",VLOOKUP(D75,LISTA_BAREMOS!$A$2:$B$12,2,FALSE))</f>
        <v/>
      </c>
      <c r="B75" s="112"/>
      <c r="C75" s="113">
        <v>73</v>
      </c>
      <c r="D75" s="117"/>
      <c r="E75" s="115"/>
      <c r="F75" s="115"/>
      <c r="G75" s="115"/>
      <c r="H75" s="114"/>
      <c r="I75" s="116"/>
      <c r="J75" s="116"/>
      <c r="K75" s="109" t="str">
        <f t="shared" si="14"/>
        <v/>
      </c>
      <c r="L75" s="154" t="str">
        <f>IF(K75="","",IF(I75=1,1,IF(I75=2,(K75/I75^ALOGARITMO!$E$5)*(1/J75^(1/3)),IF(I75=3,(K75/I75^ALOGARITMO!$E$6)*(1/J75^(1/3)),IF(I75=4,(K75/I75^ALOGARITMO!$E$7)*(1/J75^(1/3)),IF(I75=5,(K75/I75^ALOGARITMO!$E$8)*(1/J75^(1/3)),IF(I75=6,(K75/I75^ALOGARITMO!$E$9)*(1/J75^(1/3)),IF(I75=7,(K75/I75^ALOGARITMO!$E$10)*(1/J75^(1/3)),IF(I75=8,(K75/I75^ALOGARITMO!$E$11)*(1/J75^(1/3)),IF(I75=9,(K75/I75^ALOGARITMO!$E$12)*(1/J75^(1/3)),IF(I75=10,(K75/I75^ALOGARITMO!$E$13)*(1/J75^(1/3)),IF(I75&gt;10,(K75/I75^ALOGARITMO!$E$14)*(1/J75^(1/3))))))))))))))</f>
        <v/>
      </c>
      <c r="M75" s="155" t="str">
        <f t="shared" si="10"/>
        <v/>
      </c>
      <c r="N75" s="155">
        <f t="shared" si="11"/>
        <v>0</v>
      </c>
      <c r="O75" s="155" t="str">
        <f t="shared" si="12"/>
        <v/>
      </c>
      <c r="P75" s="119"/>
      <c r="Q75" s="41" t="str">
        <f t="shared" si="15"/>
        <v/>
      </c>
      <c r="R75" s="41" t="str">
        <f>IF(V75="","",VLOOKUP(V75,LISTA_BAREMOS!$A$2:$B$12,2,FALSE))</f>
        <v/>
      </c>
      <c r="S75" s="151" t="str">
        <f t="shared" si="13"/>
        <v/>
      </c>
      <c r="T75" s="152" t="str">
        <f>IF(S75="","",IF(W75=1,1,IF(W75=2,(S75/W75^ALOGARITMO!$E$5)*(1/X75^(1/3)),IF(W75=3,(S75/W75^ALOGARITMO!$E$6)*(1/X75^(1/3)),IF(W75=4,(S75/W75^ALOGARITMO!$E$7)*(1/X75^(1/3)),IF(W75=5,(S75/W75^ALOGARITMO!$E$8)*(1/X75^(1/3)),IF(W75=6,(S75/W75^ALOGARITMO!$E$9)*(1/X75^(1/3)),IF(W75=7,(S75/W75^ALOGARITMO!$E$10)*(1/X75^(1/3)),IF(W75=8,(S75/W75^ALOGARITMO!$E$11)*(1/X75^(1/3)),IF(W75=9,(S75/W75^ALOGARITMO!$E$12)*(1/X75^(1/3)),IF(W75=10,(S75/W75^ALOGARITMO!$E$13)*(1/X75^(1/3)),IF(W75&gt;10,(S75/W75^ALOGARITMO!$E$14)*(1/X75^(1/3)),""))))))))))))</f>
        <v/>
      </c>
      <c r="U75" s="158"/>
      <c r="V75" s="153"/>
      <c r="W75" s="90"/>
      <c r="X75" s="90"/>
      <c r="Y75" s="176"/>
      <c r="Z75" s="176"/>
      <c r="AA75" s="176"/>
    </row>
    <row r="76" spans="1:27" ht="99.95" customHeight="1">
      <c r="A76" s="109" t="str">
        <f>IF(D76="","",VLOOKUP(D76,LISTA_BAREMOS!$A$2:$B$12,2,FALSE))</f>
        <v/>
      </c>
      <c r="B76" s="112"/>
      <c r="C76" s="113">
        <v>74</v>
      </c>
      <c r="D76" s="117"/>
      <c r="E76" s="115"/>
      <c r="F76" s="115"/>
      <c r="G76" s="115"/>
      <c r="H76" s="114"/>
      <c r="I76" s="116"/>
      <c r="J76" s="116"/>
      <c r="K76" s="109" t="str">
        <f t="shared" si="14"/>
        <v/>
      </c>
      <c r="L76" s="154" t="str">
        <f>IF(K76="","",IF(I76=1,1,IF(I76=2,(K76/I76^ALOGARITMO!$E$5)*(1/J76^(1/3)),IF(I76=3,(K76/I76^ALOGARITMO!$E$6)*(1/J76^(1/3)),IF(I76=4,(K76/I76^ALOGARITMO!$E$7)*(1/J76^(1/3)),IF(I76=5,(K76/I76^ALOGARITMO!$E$8)*(1/J76^(1/3)),IF(I76=6,(K76/I76^ALOGARITMO!$E$9)*(1/J76^(1/3)),IF(I76=7,(K76/I76^ALOGARITMO!$E$10)*(1/J76^(1/3)),IF(I76=8,(K76/I76^ALOGARITMO!$E$11)*(1/J76^(1/3)),IF(I76=9,(K76/I76^ALOGARITMO!$E$12)*(1/J76^(1/3)),IF(I76=10,(K76/I76^ALOGARITMO!$E$13)*(1/J76^(1/3)),IF(I76&gt;10,(K76/I76^ALOGARITMO!$E$14)*(1/J76^(1/3))))))))))))))</f>
        <v/>
      </c>
      <c r="M76" s="155" t="str">
        <f t="shared" si="10"/>
        <v/>
      </c>
      <c r="N76" s="155">
        <f t="shared" si="11"/>
        <v>0</v>
      </c>
      <c r="O76" s="155" t="str">
        <f t="shared" si="12"/>
        <v/>
      </c>
      <c r="P76" s="119"/>
      <c r="Q76" s="41" t="str">
        <f t="shared" si="15"/>
        <v/>
      </c>
      <c r="R76" s="41" t="str">
        <f>IF(V76="","",VLOOKUP(V76,LISTA_BAREMOS!$A$2:$B$12,2,FALSE))</f>
        <v/>
      </c>
      <c r="S76" s="151" t="str">
        <f t="shared" si="13"/>
        <v/>
      </c>
      <c r="T76" s="152" t="str">
        <f>IF(S76="","",IF(W76=1,1,IF(W76=2,(S76/W76^ALOGARITMO!$E$5)*(1/X76^(1/3)),IF(W76=3,(S76/W76^ALOGARITMO!$E$6)*(1/X76^(1/3)),IF(W76=4,(S76/W76^ALOGARITMO!$E$7)*(1/X76^(1/3)),IF(W76=5,(S76/W76^ALOGARITMO!$E$8)*(1/X76^(1/3)),IF(W76=6,(S76/W76^ALOGARITMO!$E$9)*(1/X76^(1/3)),IF(W76=7,(S76/W76^ALOGARITMO!$E$10)*(1/X76^(1/3)),IF(W76=8,(S76/W76^ALOGARITMO!$E$11)*(1/X76^(1/3)),IF(W76=9,(S76/W76^ALOGARITMO!$E$12)*(1/X76^(1/3)),IF(W76=10,(S76/W76^ALOGARITMO!$E$13)*(1/X76^(1/3)),IF(W76&gt;10,(S76/W76^ALOGARITMO!$E$14)*(1/X76^(1/3)),""))))))))))))</f>
        <v/>
      </c>
      <c r="U76" s="158"/>
      <c r="V76" s="153"/>
      <c r="W76" s="90"/>
      <c r="X76" s="90"/>
      <c r="Y76" s="176"/>
      <c r="Z76" s="176"/>
      <c r="AA76" s="176"/>
    </row>
    <row r="77" spans="1:27" ht="99.95" customHeight="1">
      <c r="A77" s="109" t="str">
        <f>IF(D77="","",VLOOKUP(D77,LISTA_BAREMOS!$A$2:$B$12,2,FALSE))</f>
        <v/>
      </c>
      <c r="B77" s="112"/>
      <c r="C77" s="113">
        <v>75</v>
      </c>
      <c r="D77" s="117"/>
      <c r="E77" s="115"/>
      <c r="F77" s="115"/>
      <c r="G77" s="115"/>
      <c r="H77" s="114"/>
      <c r="I77" s="116"/>
      <c r="J77" s="116"/>
      <c r="K77" s="109" t="str">
        <f t="shared" si="14"/>
        <v/>
      </c>
      <c r="L77" s="154" t="str">
        <f>IF(K77="","",IF(I77=1,1,IF(I77=2,(K77/I77^ALOGARITMO!$E$5)*(1/J77^(1/3)),IF(I77=3,(K77/I77^ALOGARITMO!$E$6)*(1/J77^(1/3)),IF(I77=4,(K77/I77^ALOGARITMO!$E$7)*(1/J77^(1/3)),IF(I77=5,(K77/I77^ALOGARITMO!$E$8)*(1/J77^(1/3)),IF(I77=6,(K77/I77^ALOGARITMO!$E$9)*(1/J77^(1/3)),IF(I77=7,(K77/I77^ALOGARITMO!$E$10)*(1/J77^(1/3)),IF(I77=8,(K77/I77^ALOGARITMO!$E$11)*(1/J77^(1/3)),IF(I77=9,(K77/I77^ALOGARITMO!$E$12)*(1/J77^(1/3)),IF(I77=10,(K77/I77^ALOGARITMO!$E$13)*(1/J77^(1/3)),IF(I77&gt;10,(K77/I77^ALOGARITMO!$E$14)*(1/J77^(1/3))))))))))))))</f>
        <v/>
      </c>
      <c r="M77" s="155" t="str">
        <f t="shared" si="10"/>
        <v/>
      </c>
      <c r="N77" s="155">
        <f t="shared" si="11"/>
        <v>0</v>
      </c>
      <c r="O77" s="155" t="str">
        <f t="shared" si="12"/>
        <v/>
      </c>
      <c r="P77" s="119"/>
      <c r="Q77" s="41" t="str">
        <f t="shared" si="15"/>
        <v/>
      </c>
      <c r="R77" s="41" t="str">
        <f>IF(V77="","",VLOOKUP(V77,LISTA_BAREMOS!$A$2:$B$12,2,FALSE))</f>
        <v/>
      </c>
      <c r="S77" s="151" t="str">
        <f t="shared" si="13"/>
        <v/>
      </c>
      <c r="T77" s="152" t="str">
        <f>IF(S77="","",IF(W77=1,1,IF(W77=2,(S77/W77^ALOGARITMO!$E$5)*(1/X77^(1/3)),IF(W77=3,(S77/W77^ALOGARITMO!$E$6)*(1/X77^(1/3)),IF(W77=4,(S77/W77^ALOGARITMO!$E$7)*(1/X77^(1/3)),IF(W77=5,(S77/W77^ALOGARITMO!$E$8)*(1/X77^(1/3)),IF(W77=6,(S77/W77^ALOGARITMO!$E$9)*(1/X77^(1/3)),IF(W77=7,(S77/W77^ALOGARITMO!$E$10)*(1/X77^(1/3)),IF(W77=8,(S77/W77^ALOGARITMO!$E$11)*(1/X77^(1/3)),IF(W77=9,(S77/W77^ALOGARITMO!$E$12)*(1/X77^(1/3)),IF(W77=10,(S77/W77^ALOGARITMO!$E$13)*(1/X77^(1/3)),IF(W77&gt;10,(S77/W77^ALOGARITMO!$E$14)*(1/X77^(1/3)),""))))))))))))</f>
        <v/>
      </c>
      <c r="U77" s="158"/>
      <c r="V77" s="153"/>
      <c r="W77" s="90"/>
      <c r="X77" s="90"/>
      <c r="Y77" s="176"/>
      <c r="Z77" s="176"/>
      <c r="AA77" s="176"/>
    </row>
    <row r="78" spans="1:27" ht="99.95" customHeight="1">
      <c r="A78" s="109" t="str">
        <f>IF(D78="","",VLOOKUP(D78,LISTA_BAREMOS!$A$2:$B$12,2,FALSE))</f>
        <v/>
      </c>
      <c r="B78" s="112"/>
      <c r="C78" s="113">
        <v>76</v>
      </c>
      <c r="D78" s="117"/>
      <c r="E78" s="115"/>
      <c r="F78" s="115"/>
      <c r="G78" s="115"/>
      <c r="H78" s="114"/>
      <c r="I78" s="116"/>
      <c r="J78" s="116"/>
      <c r="K78" s="109" t="str">
        <f t="shared" si="14"/>
        <v/>
      </c>
      <c r="L78" s="154" t="str">
        <f>IF(K78="","",IF(I78=1,1,IF(I78=2,(K78/I78^ALOGARITMO!$E$5)*(1/J78^(1/3)),IF(I78=3,(K78/I78^ALOGARITMO!$E$6)*(1/J78^(1/3)),IF(I78=4,(K78/I78^ALOGARITMO!$E$7)*(1/J78^(1/3)),IF(I78=5,(K78/I78^ALOGARITMO!$E$8)*(1/J78^(1/3)),IF(I78=6,(K78/I78^ALOGARITMO!$E$9)*(1/J78^(1/3)),IF(I78=7,(K78/I78^ALOGARITMO!$E$10)*(1/J78^(1/3)),IF(I78=8,(K78/I78^ALOGARITMO!$E$11)*(1/J78^(1/3)),IF(I78=9,(K78/I78^ALOGARITMO!$E$12)*(1/J78^(1/3)),IF(I78=10,(K78/I78^ALOGARITMO!$E$13)*(1/J78^(1/3)),IF(I78&gt;10,(K78/I78^ALOGARITMO!$E$14)*(1/J78^(1/3))))))))))))))</f>
        <v/>
      </c>
      <c r="M78" s="155" t="str">
        <f t="shared" si="10"/>
        <v/>
      </c>
      <c r="N78" s="155">
        <f t="shared" si="11"/>
        <v>0</v>
      </c>
      <c r="O78" s="155" t="str">
        <f t="shared" si="12"/>
        <v/>
      </c>
      <c r="P78" s="119"/>
      <c r="Q78" s="41" t="str">
        <f t="shared" si="15"/>
        <v/>
      </c>
      <c r="R78" s="41" t="str">
        <f>IF(V78="","",VLOOKUP(V78,LISTA_BAREMOS!$A$2:$B$12,2,FALSE))</f>
        <v/>
      </c>
      <c r="S78" s="151" t="str">
        <f t="shared" si="13"/>
        <v/>
      </c>
      <c r="T78" s="152" t="str">
        <f>IF(S78="","",IF(W78=1,1,IF(W78=2,(S78/W78^ALOGARITMO!$E$5)*(1/X78^(1/3)),IF(W78=3,(S78/W78^ALOGARITMO!$E$6)*(1/X78^(1/3)),IF(W78=4,(S78/W78^ALOGARITMO!$E$7)*(1/X78^(1/3)),IF(W78=5,(S78/W78^ALOGARITMO!$E$8)*(1/X78^(1/3)),IF(W78=6,(S78/W78^ALOGARITMO!$E$9)*(1/X78^(1/3)),IF(W78=7,(S78/W78^ALOGARITMO!$E$10)*(1/X78^(1/3)),IF(W78=8,(S78/W78^ALOGARITMO!$E$11)*(1/X78^(1/3)),IF(W78=9,(S78/W78^ALOGARITMO!$E$12)*(1/X78^(1/3)),IF(W78=10,(S78/W78^ALOGARITMO!$E$13)*(1/X78^(1/3)),IF(W78&gt;10,(S78/W78^ALOGARITMO!$E$14)*(1/X78^(1/3)),""))))))))))))</f>
        <v/>
      </c>
      <c r="U78" s="158"/>
      <c r="V78" s="153"/>
      <c r="W78" s="90"/>
      <c r="X78" s="90"/>
      <c r="Y78" s="176"/>
      <c r="Z78" s="176"/>
      <c r="AA78" s="176"/>
    </row>
    <row r="79" spans="1:27" ht="99.95" customHeight="1">
      <c r="A79" s="109" t="str">
        <f>IF(D79="","",VLOOKUP(D79,LISTA_BAREMOS!$A$2:$B$12,2,FALSE))</f>
        <v/>
      </c>
      <c r="B79" s="112"/>
      <c r="C79" s="113">
        <v>77</v>
      </c>
      <c r="D79" s="117"/>
      <c r="E79" s="115"/>
      <c r="F79" s="115"/>
      <c r="G79" s="115"/>
      <c r="H79" s="114"/>
      <c r="I79" s="116"/>
      <c r="J79" s="116"/>
      <c r="K79" s="109" t="str">
        <f t="shared" si="14"/>
        <v/>
      </c>
      <c r="L79" s="154" t="str">
        <f>IF(K79="","",IF(I79=1,1,IF(I79=2,(K79/I79^ALOGARITMO!$E$5)*(1/J79^(1/3)),IF(I79=3,(K79/I79^ALOGARITMO!$E$6)*(1/J79^(1/3)),IF(I79=4,(K79/I79^ALOGARITMO!$E$7)*(1/J79^(1/3)),IF(I79=5,(K79/I79^ALOGARITMO!$E$8)*(1/J79^(1/3)),IF(I79=6,(K79/I79^ALOGARITMO!$E$9)*(1/J79^(1/3)),IF(I79=7,(K79/I79^ALOGARITMO!$E$10)*(1/J79^(1/3)),IF(I79=8,(K79/I79^ALOGARITMO!$E$11)*(1/J79^(1/3)),IF(I79=9,(K79/I79^ALOGARITMO!$E$12)*(1/J79^(1/3)),IF(I79=10,(K79/I79^ALOGARITMO!$E$13)*(1/J79^(1/3)),IF(I79&gt;10,(K79/I79^ALOGARITMO!$E$14)*(1/J79^(1/3))))))))))))))</f>
        <v/>
      </c>
      <c r="M79" s="155" t="str">
        <f t="shared" si="10"/>
        <v/>
      </c>
      <c r="N79" s="155">
        <f t="shared" si="11"/>
        <v>0</v>
      </c>
      <c r="O79" s="155" t="str">
        <f t="shared" si="12"/>
        <v/>
      </c>
      <c r="P79" s="119"/>
      <c r="Q79" s="41" t="str">
        <f t="shared" si="15"/>
        <v/>
      </c>
      <c r="R79" s="41" t="str">
        <f>IF(V79="","",VLOOKUP(V79,LISTA_BAREMOS!$A$2:$B$12,2,FALSE))</f>
        <v/>
      </c>
      <c r="S79" s="151" t="str">
        <f t="shared" si="13"/>
        <v/>
      </c>
      <c r="T79" s="152" t="str">
        <f>IF(S79="","",IF(W79=1,1,IF(W79=2,(S79/W79^ALOGARITMO!$E$5)*(1/X79^(1/3)),IF(W79=3,(S79/W79^ALOGARITMO!$E$6)*(1/X79^(1/3)),IF(W79=4,(S79/W79^ALOGARITMO!$E$7)*(1/X79^(1/3)),IF(W79=5,(S79/W79^ALOGARITMO!$E$8)*(1/X79^(1/3)),IF(W79=6,(S79/W79^ALOGARITMO!$E$9)*(1/X79^(1/3)),IF(W79=7,(S79/W79^ALOGARITMO!$E$10)*(1/X79^(1/3)),IF(W79=8,(S79/W79^ALOGARITMO!$E$11)*(1/X79^(1/3)),IF(W79=9,(S79/W79^ALOGARITMO!$E$12)*(1/X79^(1/3)),IF(W79=10,(S79/W79^ALOGARITMO!$E$13)*(1/X79^(1/3)),IF(W79&gt;10,(S79/W79^ALOGARITMO!$E$14)*(1/X79^(1/3)),""))))))))))))</f>
        <v/>
      </c>
      <c r="U79" s="158"/>
      <c r="V79" s="153"/>
      <c r="W79" s="90"/>
      <c r="X79" s="90"/>
      <c r="Y79" s="176"/>
      <c r="Z79" s="176"/>
      <c r="AA79" s="176"/>
    </row>
    <row r="80" spans="1:27" ht="99.95" customHeight="1">
      <c r="A80" s="109" t="str">
        <f>IF(D80="","",VLOOKUP(D80,LISTA_BAREMOS!$A$2:$B$12,2,FALSE))</f>
        <v/>
      </c>
      <c r="B80" s="112"/>
      <c r="C80" s="113">
        <v>78</v>
      </c>
      <c r="D80" s="117"/>
      <c r="E80" s="115"/>
      <c r="F80" s="115"/>
      <c r="G80" s="115"/>
      <c r="H80" s="114"/>
      <c r="I80" s="116"/>
      <c r="J80" s="116"/>
      <c r="K80" s="109" t="str">
        <f t="shared" si="14"/>
        <v/>
      </c>
      <c r="L80" s="154" t="str">
        <f>IF(K80="","",IF(I80=1,1,IF(I80=2,(K80/I80^ALOGARITMO!$E$5)*(1/J80^(1/3)),IF(I80=3,(K80/I80^ALOGARITMO!$E$6)*(1/J80^(1/3)),IF(I80=4,(K80/I80^ALOGARITMO!$E$7)*(1/J80^(1/3)),IF(I80=5,(K80/I80^ALOGARITMO!$E$8)*(1/J80^(1/3)),IF(I80=6,(K80/I80^ALOGARITMO!$E$9)*(1/J80^(1/3)),IF(I80=7,(K80/I80^ALOGARITMO!$E$10)*(1/J80^(1/3)),IF(I80=8,(K80/I80^ALOGARITMO!$E$11)*(1/J80^(1/3)),IF(I80=9,(K80/I80^ALOGARITMO!$E$12)*(1/J80^(1/3)),IF(I80=10,(K80/I80^ALOGARITMO!$E$13)*(1/J80^(1/3)),IF(I80&gt;10,(K80/I80^ALOGARITMO!$E$14)*(1/J80^(1/3))))))))))))))</f>
        <v/>
      </c>
      <c r="M80" s="155" t="str">
        <f t="shared" si="10"/>
        <v/>
      </c>
      <c r="N80" s="155">
        <f t="shared" si="11"/>
        <v>0</v>
      </c>
      <c r="O80" s="155" t="str">
        <f t="shared" si="12"/>
        <v/>
      </c>
      <c r="P80" s="119"/>
      <c r="Q80" s="41" t="str">
        <f t="shared" si="15"/>
        <v/>
      </c>
      <c r="R80" s="41" t="str">
        <f>IF(V80="","",VLOOKUP(V80,LISTA_BAREMOS!$A$2:$B$12,2,FALSE))</f>
        <v/>
      </c>
      <c r="S80" s="151" t="str">
        <f t="shared" si="13"/>
        <v/>
      </c>
      <c r="T80" s="152" t="str">
        <f>IF(S80="","",IF(W80=1,1,IF(W80=2,(S80/W80^ALOGARITMO!$E$5)*(1/X80^(1/3)),IF(W80=3,(S80/W80^ALOGARITMO!$E$6)*(1/X80^(1/3)),IF(W80=4,(S80/W80^ALOGARITMO!$E$7)*(1/X80^(1/3)),IF(W80=5,(S80/W80^ALOGARITMO!$E$8)*(1/X80^(1/3)),IF(W80=6,(S80/W80^ALOGARITMO!$E$9)*(1/X80^(1/3)),IF(W80=7,(S80/W80^ALOGARITMO!$E$10)*(1/X80^(1/3)),IF(W80=8,(S80/W80^ALOGARITMO!$E$11)*(1/X80^(1/3)),IF(W80=9,(S80/W80^ALOGARITMO!$E$12)*(1/X80^(1/3)),IF(W80=10,(S80/W80^ALOGARITMO!$E$13)*(1/X80^(1/3)),IF(W80&gt;10,(S80/W80^ALOGARITMO!$E$14)*(1/X80^(1/3)),""))))))))))))</f>
        <v/>
      </c>
      <c r="U80" s="158"/>
      <c r="V80" s="153"/>
      <c r="W80" s="90"/>
      <c r="X80" s="90"/>
      <c r="Y80" s="176"/>
      <c r="Z80" s="176"/>
      <c r="AA80" s="176"/>
    </row>
    <row r="81" spans="1:27" ht="99.95" customHeight="1">
      <c r="A81" s="109" t="str">
        <f>IF(D81="","",VLOOKUP(D81,LISTA_BAREMOS!$A$2:$B$12,2,FALSE))</f>
        <v/>
      </c>
      <c r="B81" s="112"/>
      <c r="C81" s="113">
        <v>79</v>
      </c>
      <c r="D81" s="117"/>
      <c r="E81" s="115"/>
      <c r="F81" s="115"/>
      <c r="G81" s="115"/>
      <c r="H81" s="114"/>
      <c r="I81" s="116"/>
      <c r="J81" s="116"/>
      <c r="K81" s="109" t="str">
        <f t="shared" si="14"/>
        <v/>
      </c>
      <c r="L81" s="154" t="str">
        <f>IF(K81="","",IF(I81=1,1,IF(I81=2,(K81/I81^ALOGARITMO!$E$5)*(1/J81^(1/3)),IF(I81=3,(K81/I81^ALOGARITMO!$E$6)*(1/J81^(1/3)),IF(I81=4,(K81/I81^ALOGARITMO!$E$7)*(1/J81^(1/3)),IF(I81=5,(K81/I81^ALOGARITMO!$E$8)*(1/J81^(1/3)),IF(I81=6,(K81/I81^ALOGARITMO!$E$9)*(1/J81^(1/3)),IF(I81=7,(K81/I81^ALOGARITMO!$E$10)*(1/J81^(1/3)),IF(I81=8,(K81/I81^ALOGARITMO!$E$11)*(1/J81^(1/3)),IF(I81=9,(K81/I81^ALOGARITMO!$E$12)*(1/J81^(1/3)),IF(I81=10,(K81/I81^ALOGARITMO!$E$13)*(1/J81^(1/3)),IF(I81&gt;10,(K81/I81^ALOGARITMO!$E$14)*(1/J81^(1/3))))))))))))))</f>
        <v/>
      </c>
      <c r="M81" s="155" t="str">
        <f t="shared" si="10"/>
        <v/>
      </c>
      <c r="N81" s="155">
        <f t="shared" si="11"/>
        <v>0</v>
      </c>
      <c r="O81" s="155" t="str">
        <f t="shared" si="12"/>
        <v/>
      </c>
      <c r="P81" s="119"/>
      <c r="Q81" s="41" t="str">
        <f t="shared" si="15"/>
        <v/>
      </c>
      <c r="R81" s="41" t="str">
        <f>IF(V81="","",VLOOKUP(V81,LISTA_BAREMOS!$A$2:$B$12,2,FALSE))</f>
        <v/>
      </c>
      <c r="S81" s="151" t="str">
        <f t="shared" si="13"/>
        <v/>
      </c>
      <c r="T81" s="152" t="str">
        <f>IF(S81="","",IF(W81=1,1,IF(W81=2,(S81/W81^ALOGARITMO!$E$5)*(1/X81^(1/3)),IF(W81=3,(S81/W81^ALOGARITMO!$E$6)*(1/X81^(1/3)),IF(W81=4,(S81/W81^ALOGARITMO!$E$7)*(1/X81^(1/3)),IF(W81=5,(S81/W81^ALOGARITMO!$E$8)*(1/X81^(1/3)),IF(W81=6,(S81/W81^ALOGARITMO!$E$9)*(1/X81^(1/3)),IF(W81=7,(S81/W81^ALOGARITMO!$E$10)*(1/X81^(1/3)),IF(W81=8,(S81/W81^ALOGARITMO!$E$11)*(1/X81^(1/3)),IF(W81=9,(S81/W81^ALOGARITMO!$E$12)*(1/X81^(1/3)),IF(W81=10,(S81/W81^ALOGARITMO!$E$13)*(1/X81^(1/3)),IF(W81&gt;10,(S81/W81^ALOGARITMO!$E$14)*(1/X81^(1/3)),""))))))))))))</f>
        <v/>
      </c>
      <c r="U81" s="158"/>
      <c r="V81" s="153"/>
      <c r="W81" s="90"/>
      <c r="X81" s="90"/>
      <c r="Y81" s="176"/>
      <c r="Z81" s="176"/>
      <c r="AA81" s="176"/>
    </row>
    <row r="82" spans="1:27" ht="99.95" customHeight="1">
      <c r="A82" s="109" t="str">
        <f>IF(D82="","",VLOOKUP(D82,LISTA_BAREMOS!$A$2:$B$12,2,FALSE))</f>
        <v/>
      </c>
      <c r="B82" s="112"/>
      <c r="C82" s="113">
        <v>80</v>
      </c>
      <c r="D82" s="117"/>
      <c r="E82" s="115"/>
      <c r="F82" s="115"/>
      <c r="G82" s="115"/>
      <c r="H82" s="114"/>
      <c r="I82" s="116"/>
      <c r="J82" s="116"/>
      <c r="K82" s="109" t="str">
        <f t="shared" si="14"/>
        <v/>
      </c>
      <c r="L82" s="154" t="str">
        <f>IF(K82="","",IF(I82=1,1,IF(I82=2,(K82/I82^ALOGARITMO!$E$5)*(1/J82^(1/3)),IF(I82=3,(K82/I82^ALOGARITMO!$E$6)*(1/J82^(1/3)),IF(I82=4,(K82/I82^ALOGARITMO!$E$7)*(1/J82^(1/3)),IF(I82=5,(K82/I82^ALOGARITMO!$E$8)*(1/J82^(1/3)),IF(I82=6,(K82/I82^ALOGARITMO!$E$9)*(1/J82^(1/3)),IF(I82=7,(K82/I82^ALOGARITMO!$E$10)*(1/J82^(1/3)),IF(I82=8,(K82/I82^ALOGARITMO!$E$11)*(1/J82^(1/3)),IF(I82=9,(K82/I82^ALOGARITMO!$E$12)*(1/J82^(1/3)),IF(I82=10,(K82/I82^ALOGARITMO!$E$13)*(1/J82^(1/3)),IF(I82&gt;10,(K82/I82^ALOGARITMO!$E$14)*(1/J82^(1/3))))))))))))))</f>
        <v/>
      </c>
      <c r="M82" s="155" t="str">
        <f t="shared" si="10"/>
        <v/>
      </c>
      <c r="N82" s="155">
        <f t="shared" si="11"/>
        <v>0</v>
      </c>
      <c r="O82" s="155" t="str">
        <f t="shared" si="12"/>
        <v/>
      </c>
      <c r="P82" s="119"/>
      <c r="Q82" s="41" t="str">
        <f t="shared" si="15"/>
        <v/>
      </c>
      <c r="R82" s="41" t="str">
        <f>IF(V82="","",VLOOKUP(V82,LISTA_BAREMOS!$A$2:$B$12,2,FALSE))</f>
        <v/>
      </c>
      <c r="S82" s="151" t="str">
        <f t="shared" si="13"/>
        <v/>
      </c>
      <c r="T82" s="152" t="str">
        <f>IF(S82="","",IF(W82=1,1,IF(W82=2,(S82/W82^ALOGARITMO!$E$5)*(1/X82^(1/3)),IF(W82=3,(S82/W82^ALOGARITMO!$E$6)*(1/X82^(1/3)),IF(W82=4,(S82/W82^ALOGARITMO!$E$7)*(1/X82^(1/3)),IF(W82=5,(S82/W82^ALOGARITMO!$E$8)*(1/X82^(1/3)),IF(W82=6,(S82/W82^ALOGARITMO!$E$9)*(1/X82^(1/3)),IF(W82=7,(S82/W82^ALOGARITMO!$E$10)*(1/X82^(1/3)),IF(W82=8,(S82/W82^ALOGARITMO!$E$11)*(1/X82^(1/3)),IF(W82=9,(S82/W82^ALOGARITMO!$E$12)*(1/X82^(1/3)),IF(W82=10,(S82/W82^ALOGARITMO!$E$13)*(1/X82^(1/3)),IF(W82&gt;10,(S82/W82^ALOGARITMO!$E$14)*(1/X82^(1/3)),""))))))))))))</f>
        <v/>
      </c>
      <c r="U82" s="158"/>
      <c r="V82" s="153"/>
      <c r="W82" s="90"/>
      <c r="X82" s="90"/>
      <c r="Y82" s="176"/>
      <c r="Z82" s="176"/>
      <c r="AA82" s="176"/>
    </row>
    <row r="83" spans="1:27" ht="99.95" customHeight="1">
      <c r="A83" s="109" t="str">
        <f>IF(D83="","",VLOOKUP(D83,LISTA_BAREMOS!$A$2:$B$12,2,FALSE))</f>
        <v/>
      </c>
      <c r="B83" s="112"/>
      <c r="C83" s="113">
        <v>81</v>
      </c>
      <c r="D83" s="117"/>
      <c r="E83" s="115"/>
      <c r="F83" s="115"/>
      <c r="G83" s="115"/>
      <c r="H83" s="114"/>
      <c r="I83" s="116"/>
      <c r="J83" s="116"/>
      <c r="K83" s="109" t="str">
        <f t="shared" si="14"/>
        <v/>
      </c>
      <c r="L83" s="154" t="str">
        <f>IF(K83="","",IF(I83=1,1,IF(I83=2,(K83/I83^ALOGARITMO!$E$5)*(1/J83^(1/3)),IF(I83=3,(K83/I83^ALOGARITMO!$E$6)*(1/J83^(1/3)),IF(I83=4,(K83/I83^ALOGARITMO!$E$7)*(1/J83^(1/3)),IF(I83=5,(K83/I83^ALOGARITMO!$E$8)*(1/J83^(1/3)),IF(I83=6,(K83/I83^ALOGARITMO!$E$9)*(1/J83^(1/3)),IF(I83=7,(K83/I83^ALOGARITMO!$E$10)*(1/J83^(1/3)),IF(I83=8,(K83/I83^ALOGARITMO!$E$11)*(1/J83^(1/3)),IF(I83=9,(K83/I83^ALOGARITMO!$E$12)*(1/J83^(1/3)),IF(I83=10,(K83/I83^ALOGARITMO!$E$13)*(1/J83^(1/3)),IF(I83&gt;10,(K83/I83^ALOGARITMO!$E$14)*(1/J83^(1/3))))))))))))))</f>
        <v/>
      </c>
      <c r="M83" s="155" t="str">
        <f t="shared" si="10"/>
        <v/>
      </c>
      <c r="N83" s="155">
        <f t="shared" si="11"/>
        <v>0</v>
      </c>
      <c r="O83" s="155" t="str">
        <f t="shared" si="12"/>
        <v/>
      </c>
      <c r="P83" s="119"/>
      <c r="Q83" s="41" t="str">
        <f t="shared" si="15"/>
        <v/>
      </c>
      <c r="R83" s="41" t="str">
        <f>IF(V83="","",VLOOKUP(V83,LISTA_BAREMOS!$A$2:$B$12,2,FALSE))</f>
        <v/>
      </c>
      <c r="S83" s="151" t="str">
        <f t="shared" si="13"/>
        <v/>
      </c>
      <c r="T83" s="152" t="str">
        <f>IF(S83="","",IF(W83=1,1,IF(W83=2,(S83/W83^ALOGARITMO!$E$5)*(1/X83^(1/3)),IF(W83=3,(S83/W83^ALOGARITMO!$E$6)*(1/X83^(1/3)),IF(W83=4,(S83/W83^ALOGARITMO!$E$7)*(1/X83^(1/3)),IF(W83=5,(S83/W83^ALOGARITMO!$E$8)*(1/X83^(1/3)),IF(W83=6,(S83/W83^ALOGARITMO!$E$9)*(1/X83^(1/3)),IF(W83=7,(S83/W83^ALOGARITMO!$E$10)*(1/X83^(1/3)),IF(W83=8,(S83/W83^ALOGARITMO!$E$11)*(1/X83^(1/3)),IF(W83=9,(S83/W83^ALOGARITMO!$E$12)*(1/X83^(1/3)),IF(W83=10,(S83/W83^ALOGARITMO!$E$13)*(1/X83^(1/3)),IF(W83&gt;10,(S83/W83^ALOGARITMO!$E$14)*(1/X83^(1/3)),""))))))))))))</f>
        <v/>
      </c>
      <c r="U83" s="158"/>
      <c r="V83" s="153"/>
      <c r="W83" s="90"/>
      <c r="X83" s="90"/>
      <c r="Y83" s="176"/>
      <c r="Z83" s="176"/>
      <c r="AA83" s="176"/>
    </row>
    <row r="84" spans="1:27" ht="99.95" customHeight="1">
      <c r="A84" s="109" t="str">
        <f>IF(D84="","",VLOOKUP(D84,LISTA_BAREMOS!$A$2:$B$12,2,FALSE))</f>
        <v/>
      </c>
      <c r="B84" s="112"/>
      <c r="C84" s="113">
        <v>82</v>
      </c>
      <c r="D84" s="117"/>
      <c r="E84" s="115"/>
      <c r="F84" s="115"/>
      <c r="G84" s="115"/>
      <c r="H84" s="114"/>
      <c r="I84" s="116"/>
      <c r="J84" s="116"/>
      <c r="K84" s="109" t="str">
        <f t="shared" si="14"/>
        <v/>
      </c>
      <c r="L84" s="154" t="str">
        <f>IF(K84="","",IF(I84=1,1,IF(I84=2,(K84/I84^ALOGARITMO!$E$5)*(1/J84^(1/3)),IF(I84=3,(K84/I84^ALOGARITMO!$E$6)*(1/J84^(1/3)),IF(I84=4,(K84/I84^ALOGARITMO!$E$7)*(1/J84^(1/3)),IF(I84=5,(K84/I84^ALOGARITMO!$E$8)*(1/J84^(1/3)),IF(I84=6,(K84/I84^ALOGARITMO!$E$9)*(1/J84^(1/3)),IF(I84=7,(K84/I84^ALOGARITMO!$E$10)*(1/J84^(1/3)),IF(I84=8,(K84/I84^ALOGARITMO!$E$11)*(1/J84^(1/3)),IF(I84=9,(K84/I84^ALOGARITMO!$E$12)*(1/J84^(1/3)),IF(I84=10,(K84/I84^ALOGARITMO!$E$13)*(1/J84^(1/3)),IF(I84&gt;10,(K84/I84^ALOGARITMO!$E$14)*(1/J84^(1/3))))))))))))))</f>
        <v/>
      </c>
      <c r="M84" s="155" t="str">
        <f t="shared" si="10"/>
        <v/>
      </c>
      <c r="N84" s="155">
        <f t="shared" si="11"/>
        <v>0</v>
      </c>
      <c r="O84" s="155" t="str">
        <f t="shared" si="12"/>
        <v/>
      </c>
      <c r="P84" s="119"/>
      <c r="Q84" s="41" t="str">
        <f t="shared" si="15"/>
        <v/>
      </c>
      <c r="R84" s="41" t="str">
        <f>IF(V84="","",VLOOKUP(V84,LISTA_BAREMOS!$A$2:$B$12,2,FALSE))</f>
        <v/>
      </c>
      <c r="S84" s="151" t="str">
        <f t="shared" si="13"/>
        <v/>
      </c>
      <c r="T84" s="152" t="str">
        <f>IF(S84="","",IF(W84=1,1,IF(W84=2,(S84/W84^ALOGARITMO!$E$5)*(1/X84^(1/3)),IF(W84=3,(S84/W84^ALOGARITMO!$E$6)*(1/X84^(1/3)),IF(W84=4,(S84/W84^ALOGARITMO!$E$7)*(1/X84^(1/3)),IF(W84=5,(S84/W84^ALOGARITMO!$E$8)*(1/X84^(1/3)),IF(W84=6,(S84/W84^ALOGARITMO!$E$9)*(1/X84^(1/3)),IF(W84=7,(S84/W84^ALOGARITMO!$E$10)*(1/X84^(1/3)),IF(W84=8,(S84/W84^ALOGARITMO!$E$11)*(1/X84^(1/3)),IF(W84=9,(S84/W84^ALOGARITMO!$E$12)*(1/X84^(1/3)),IF(W84=10,(S84/W84^ALOGARITMO!$E$13)*(1/X84^(1/3)),IF(W84&gt;10,(S84/W84^ALOGARITMO!$E$14)*(1/X84^(1/3)),""))))))))))))</f>
        <v/>
      </c>
      <c r="U84" s="158"/>
      <c r="V84" s="153"/>
      <c r="W84" s="90"/>
      <c r="X84" s="90"/>
      <c r="Y84" s="176"/>
      <c r="Z84" s="176"/>
      <c r="AA84" s="176"/>
    </row>
    <row r="85" spans="1:27" ht="99.95" customHeight="1">
      <c r="A85" s="109" t="str">
        <f>IF(D85="","",VLOOKUP(D85,LISTA_BAREMOS!$A$2:$B$12,2,FALSE))</f>
        <v/>
      </c>
      <c r="B85" s="112"/>
      <c r="C85" s="113">
        <v>83</v>
      </c>
      <c r="D85" s="117"/>
      <c r="E85" s="115"/>
      <c r="F85" s="115"/>
      <c r="G85" s="115"/>
      <c r="H85" s="114"/>
      <c r="I85" s="116"/>
      <c r="J85" s="116"/>
      <c r="K85" s="109" t="str">
        <f t="shared" si="14"/>
        <v/>
      </c>
      <c r="L85" s="154" t="str">
        <f>IF(K85="","",IF(I85=1,1,IF(I85=2,(K85/I85^ALOGARITMO!$E$5)*(1/J85^(1/3)),IF(I85=3,(K85/I85^ALOGARITMO!$E$6)*(1/J85^(1/3)),IF(I85=4,(K85/I85^ALOGARITMO!$E$7)*(1/J85^(1/3)),IF(I85=5,(K85/I85^ALOGARITMO!$E$8)*(1/J85^(1/3)),IF(I85=6,(K85/I85^ALOGARITMO!$E$9)*(1/J85^(1/3)),IF(I85=7,(K85/I85^ALOGARITMO!$E$10)*(1/J85^(1/3)),IF(I85=8,(K85/I85^ALOGARITMO!$E$11)*(1/J85^(1/3)),IF(I85=9,(K85/I85^ALOGARITMO!$E$12)*(1/J85^(1/3)),IF(I85=10,(K85/I85^ALOGARITMO!$E$13)*(1/J85^(1/3)),IF(I85&gt;10,(K85/I85^ALOGARITMO!$E$14)*(1/J85^(1/3))))))))))))))</f>
        <v/>
      </c>
      <c r="M85" s="155" t="str">
        <f t="shared" si="10"/>
        <v/>
      </c>
      <c r="N85" s="155">
        <f t="shared" si="11"/>
        <v>0</v>
      </c>
      <c r="O85" s="155" t="str">
        <f t="shared" si="12"/>
        <v/>
      </c>
      <c r="P85" s="119"/>
      <c r="Q85" s="41" t="str">
        <f t="shared" si="15"/>
        <v/>
      </c>
      <c r="R85" s="41" t="str">
        <f>IF(V85="","",VLOOKUP(V85,LISTA_BAREMOS!$A$2:$B$12,2,FALSE))</f>
        <v/>
      </c>
      <c r="S85" s="151" t="str">
        <f t="shared" si="13"/>
        <v/>
      </c>
      <c r="T85" s="152" t="str">
        <f>IF(S85="","",IF(W85=1,1,IF(W85=2,(S85/W85^ALOGARITMO!$E$5)*(1/X85^(1/3)),IF(W85=3,(S85/W85^ALOGARITMO!$E$6)*(1/X85^(1/3)),IF(W85=4,(S85/W85^ALOGARITMO!$E$7)*(1/X85^(1/3)),IF(W85=5,(S85/W85^ALOGARITMO!$E$8)*(1/X85^(1/3)),IF(W85=6,(S85/W85^ALOGARITMO!$E$9)*(1/X85^(1/3)),IF(W85=7,(S85/W85^ALOGARITMO!$E$10)*(1/X85^(1/3)),IF(W85=8,(S85/W85^ALOGARITMO!$E$11)*(1/X85^(1/3)),IF(W85=9,(S85/W85^ALOGARITMO!$E$12)*(1/X85^(1/3)),IF(W85=10,(S85/W85^ALOGARITMO!$E$13)*(1/X85^(1/3)),IF(W85&gt;10,(S85/W85^ALOGARITMO!$E$14)*(1/X85^(1/3)),""))))))))))))</f>
        <v/>
      </c>
      <c r="U85" s="158"/>
      <c r="V85" s="153"/>
      <c r="W85" s="90"/>
      <c r="X85" s="90"/>
      <c r="Y85" s="176"/>
      <c r="Z85" s="176"/>
      <c r="AA85" s="176"/>
    </row>
    <row r="86" spans="1:27" ht="99.95" customHeight="1">
      <c r="A86" s="109" t="str">
        <f>IF(D86="","",VLOOKUP(D86,LISTA_BAREMOS!$A$2:$B$12,2,FALSE))</f>
        <v/>
      </c>
      <c r="B86" s="112"/>
      <c r="C86" s="113">
        <v>84</v>
      </c>
      <c r="D86" s="117"/>
      <c r="E86" s="115"/>
      <c r="F86" s="115"/>
      <c r="G86" s="115"/>
      <c r="H86" s="114"/>
      <c r="I86" s="116"/>
      <c r="J86" s="116"/>
      <c r="K86" s="109" t="str">
        <f t="shared" si="14"/>
        <v/>
      </c>
      <c r="L86" s="154" t="str">
        <f>IF(K86="","",IF(I86=1,1,IF(I86=2,(K86/I86^ALOGARITMO!$E$5)*(1/J86^(1/3)),IF(I86=3,(K86/I86^ALOGARITMO!$E$6)*(1/J86^(1/3)),IF(I86=4,(K86/I86^ALOGARITMO!$E$7)*(1/J86^(1/3)),IF(I86=5,(K86/I86^ALOGARITMO!$E$8)*(1/J86^(1/3)),IF(I86=6,(K86/I86^ALOGARITMO!$E$9)*(1/J86^(1/3)),IF(I86=7,(K86/I86^ALOGARITMO!$E$10)*(1/J86^(1/3)),IF(I86=8,(K86/I86^ALOGARITMO!$E$11)*(1/J86^(1/3)),IF(I86=9,(K86/I86^ALOGARITMO!$E$12)*(1/J86^(1/3)),IF(I86=10,(K86/I86^ALOGARITMO!$E$13)*(1/J86^(1/3)),IF(I86&gt;10,(K86/I86^ALOGARITMO!$E$14)*(1/J86^(1/3))))))))))))))</f>
        <v/>
      </c>
      <c r="M86" s="155" t="str">
        <f t="shared" si="10"/>
        <v/>
      </c>
      <c r="N86" s="155">
        <f t="shared" si="11"/>
        <v>0</v>
      </c>
      <c r="O86" s="155" t="str">
        <f t="shared" si="12"/>
        <v/>
      </c>
      <c r="P86" s="119"/>
      <c r="Q86" s="41" t="str">
        <f t="shared" si="15"/>
        <v/>
      </c>
      <c r="R86" s="41" t="str">
        <f>IF(V86="","",VLOOKUP(V86,LISTA_BAREMOS!$A$2:$B$12,2,FALSE))</f>
        <v/>
      </c>
      <c r="S86" s="151" t="str">
        <f t="shared" si="13"/>
        <v/>
      </c>
      <c r="T86" s="152" t="str">
        <f>IF(S86="","",IF(W86=1,1,IF(W86=2,(S86/W86^ALOGARITMO!$E$5)*(1/X86^(1/3)),IF(W86=3,(S86/W86^ALOGARITMO!$E$6)*(1/X86^(1/3)),IF(W86=4,(S86/W86^ALOGARITMO!$E$7)*(1/X86^(1/3)),IF(W86=5,(S86/W86^ALOGARITMO!$E$8)*(1/X86^(1/3)),IF(W86=6,(S86/W86^ALOGARITMO!$E$9)*(1/X86^(1/3)),IF(W86=7,(S86/W86^ALOGARITMO!$E$10)*(1/X86^(1/3)),IF(W86=8,(S86/W86^ALOGARITMO!$E$11)*(1/X86^(1/3)),IF(W86=9,(S86/W86^ALOGARITMO!$E$12)*(1/X86^(1/3)),IF(W86=10,(S86/W86^ALOGARITMO!$E$13)*(1/X86^(1/3)),IF(W86&gt;10,(S86/W86^ALOGARITMO!$E$14)*(1/X86^(1/3)),""))))))))))))</f>
        <v/>
      </c>
      <c r="U86" s="158"/>
      <c r="V86" s="153"/>
      <c r="W86" s="90"/>
      <c r="X86" s="90"/>
      <c r="Y86" s="176"/>
      <c r="Z86" s="176"/>
      <c r="AA86" s="176"/>
    </row>
    <row r="87" spans="1:27" ht="99.95" customHeight="1">
      <c r="A87" s="109" t="str">
        <f>IF(D87="","",VLOOKUP(D87,LISTA_BAREMOS!$A$2:$B$12,2,FALSE))</f>
        <v/>
      </c>
      <c r="B87" s="112"/>
      <c r="C87" s="113">
        <v>85</v>
      </c>
      <c r="D87" s="117"/>
      <c r="E87" s="115"/>
      <c r="F87" s="115"/>
      <c r="G87" s="115"/>
      <c r="H87" s="114"/>
      <c r="I87" s="116"/>
      <c r="J87" s="116"/>
      <c r="K87" s="109" t="str">
        <f t="shared" si="14"/>
        <v/>
      </c>
      <c r="L87" s="154" t="str">
        <f>IF(K87="","",IF(I87=1,1,IF(I87=2,(K87/I87^ALOGARITMO!$E$5)*(1/J87^(1/3)),IF(I87=3,(K87/I87^ALOGARITMO!$E$6)*(1/J87^(1/3)),IF(I87=4,(K87/I87^ALOGARITMO!$E$7)*(1/J87^(1/3)),IF(I87=5,(K87/I87^ALOGARITMO!$E$8)*(1/J87^(1/3)),IF(I87=6,(K87/I87^ALOGARITMO!$E$9)*(1/J87^(1/3)),IF(I87=7,(K87/I87^ALOGARITMO!$E$10)*(1/J87^(1/3)),IF(I87=8,(K87/I87^ALOGARITMO!$E$11)*(1/J87^(1/3)),IF(I87=9,(K87/I87^ALOGARITMO!$E$12)*(1/J87^(1/3)),IF(I87=10,(K87/I87^ALOGARITMO!$E$13)*(1/J87^(1/3)),IF(I87&gt;10,(K87/I87^ALOGARITMO!$E$14)*(1/J87^(1/3))))))))))))))</f>
        <v/>
      </c>
      <c r="M87" s="155" t="str">
        <f t="shared" si="10"/>
        <v/>
      </c>
      <c r="N87" s="155">
        <f t="shared" si="11"/>
        <v>0</v>
      </c>
      <c r="O87" s="155" t="str">
        <f t="shared" si="12"/>
        <v/>
      </c>
      <c r="P87" s="119"/>
      <c r="Q87" s="41" t="str">
        <f t="shared" si="15"/>
        <v/>
      </c>
      <c r="R87" s="41" t="str">
        <f>IF(V87="","",VLOOKUP(V87,LISTA_BAREMOS!$A$2:$B$12,2,FALSE))</f>
        <v/>
      </c>
      <c r="S87" s="151" t="str">
        <f t="shared" si="13"/>
        <v/>
      </c>
      <c r="T87" s="152" t="str">
        <f>IF(S87="","",IF(W87=1,1,IF(W87=2,(S87/W87^ALOGARITMO!$E$5)*(1/X87^(1/3)),IF(W87=3,(S87/W87^ALOGARITMO!$E$6)*(1/X87^(1/3)),IF(W87=4,(S87/W87^ALOGARITMO!$E$7)*(1/X87^(1/3)),IF(W87=5,(S87/W87^ALOGARITMO!$E$8)*(1/X87^(1/3)),IF(W87=6,(S87/W87^ALOGARITMO!$E$9)*(1/X87^(1/3)),IF(W87=7,(S87/W87^ALOGARITMO!$E$10)*(1/X87^(1/3)),IF(W87=8,(S87/W87^ALOGARITMO!$E$11)*(1/X87^(1/3)),IF(W87=9,(S87/W87^ALOGARITMO!$E$12)*(1/X87^(1/3)),IF(W87=10,(S87/W87^ALOGARITMO!$E$13)*(1/X87^(1/3)),IF(W87&gt;10,(S87/W87^ALOGARITMO!$E$14)*(1/X87^(1/3)),""))))))))))))</f>
        <v/>
      </c>
      <c r="U87" s="158"/>
      <c r="V87" s="153"/>
      <c r="W87" s="90"/>
      <c r="X87" s="90"/>
      <c r="Y87" s="176"/>
      <c r="Z87" s="176"/>
      <c r="AA87" s="176"/>
    </row>
    <row r="88" spans="1:27" ht="99.95" customHeight="1">
      <c r="A88" s="109" t="str">
        <f>IF(D88="","",VLOOKUP(D88,LISTA_BAREMOS!$A$2:$B$12,2,FALSE))</f>
        <v/>
      </c>
      <c r="B88" s="112"/>
      <c r="C88" s="113">
        <v>86</v>
      </c>
      <c r="D88" s="117"/>
      <c r="E88" s="115"/>
      <c r="F88" s="115"/>
      <c r="G88" s="115"/>
      <c r="H88" s="114"/>
      <c r="I88" s="116"/>
      <c r="J88" s="116"/>
      <c r="K88" s="109" t="str">
        <f t="shared" si="14"/>
        <v/>
      </c>
      <c r="L88" s="154" t="str">
        <f>IF(K88="","",IF(I88=1,1,IF(I88=2,(K88/I88^ALOGARITMO!$E$5)*(1/J88^(1/3)),IF(I88=3,(K88/I88^ALOGARITMO!$E$6)*(1/J88^(1/3)),IF(I88=4,(K88/I88^ALOGARITMO!$E$7)*(1/J88^(1/3)),IF(I88=5,(K88/I88^ALOGARITMO!$E$8)*(1/J88^(1/3)),IF(I88=6,(K88/I88^ALOGARITMO!$E$9)*(1/J88^(1/3)),IF(I88=7,(K88/I88^ALOGARITMO!$E$10)*(1/J88^(1/3)),IF(I88=8,(K88/I88^ALOGARITMO!$E$11)*(1/J88^(1/3)),IF(I88=9,(K88/I88^ALOGARITMO!$E$12)*(1/J88^(1/3)),IF(I88=10,(K88/I88^ALOGARITMO!$E$13)*(1/J88^(1/3)),IF(I88&gt;10,(K88/I88^ALOGARITMO!$E$14)*(1/J88^(1/3))))))))))))))</f>
        <v/>
      </c>
      <c r="M88" s="155" t="str">
        <f t="shared" si="10"/>
        <v/>
      </c>
      <c r="N88" s="155">
        <f t="shared" si="11"/>
        <v>0</v>
      </c>
      <c r="O88" s="155" t="str">
        <f t="shared" si="12"/>
        <v/>
      </c>
      <c r="P88" s="119"/>
      <c r="Q88" s="41" t="str">
        <f t="shared" si="15"/>
        <v/>
      </c>
      <c r="R88" s="41" t="str">
        <f>IF(V88="","",VLOOKUP(V88,LISTA_BAREMOS!$A$2:$B$12,2,FALSE))</f>
        <v/>
      </c>
      <c r="S88" s="151" t="str">
        <f t="shared" si="13"/>
        <v/>
      </c>
      <c r="T88" s="152" t="str">
        <f>IF(S88="","",IF(W88=1,1,IF(W88=2,(S88/W88^ALOGARITMO!$E$5)*(1/X88^(1/3)),IF(W88=3,(S88/W88^ALOGARITMO!$E$6)*(1/X88^(1/3)),IF(W88=4,(S88/W88^ALOGARITMO!$E$7)*(1/X88^(1/3)),IF(W88=5,(S88/W88^ALOGARITMO!$E$8)*(1/X88^(1/3)),IF(W88=6,(S88/W88^ALOGARITMO!$E$9)*(1/X88^(1/3)),IF(W88=7,(S88/W88^ALOGARITMO!$E$10)*(1/X88^(1/3)),IF(W88=8,(S88/W88^ALOGARITMO!$E$11)*(1/X88^(1/3)),IF(W88=9,(S88/W88^ALOGARITMO!$E$12)*(1/X88^(1/3)),IF(W88=10,(S88/W88^ALOGARITMO!$E$13)*(1/X88^(1/3)),IF(W88&gt;10,(S88/W88^ALOGARITMO!$E$14)*(1/X88^(1/3)),""))))))))))))</f>
        <v/>
      </c>
      <c r="U88" s="158"/>
      <c r="V88" s="153"/>
      <c r="W88" s="90"/>
      <c r="X88" s="90"/>
      <c r="Y88" s="176"/>
      <c r="Z88" s="176"/>
      <c r="AA88" s="176"/>
    </row>
    <row r="89" spans="1:27" ht="99.95" customHeight="1">
      <c r="A89" s="109" t="str">
        <f>IF(D89="","",VLOOKUP(D89,LISTA_BAREMOS!$A$2:$B$12,2,FALSE))</f>
        <v/>
      </c>
      <c r="B89" s="112"/>
      <c r="C89" s="113">
        <v>87</v>
      </c>
      <c r="D89" s="117"/>
      <c r="E89" s="115"/>
      <c r="F89" s="115"/>
      <c r="G89" s="115"/>
      <c r="H89" s="114"/>
      <c r="I89" s="116"/>
      <c r="J89" s="116"/>
      <c r="K89" s="109" t="str">
        <f t="shared" si="14"/>
        <v/>
      </c>
      <c r="L89" s="154" t="str">
        <f>IF(K89="","",IF(I89=1,1,IF(I89=2,(K89/I89^ALOGARITMO!$E$5)*(1/J89^(1/3)),IF(I89=3,(K89/I89^ALOGARITMO!$E$6)*(1/J89^(1/3)),IF(I89=4,(K89/I89^ALOGARITMO!$E$7)*(1/J89^(1/3)),IF(I89=5,(K89/I89^ALOGARITMO!$E$8)*(1/J89^(1/3)),IF(I89=6,(K89/I89^ALOGARITMO!$E$9)*(1/J89^(1/3)),IF(I89=7,(K89/I89^ALOGARITMO!$E$10)*(1/J89^(1/3)),IF(I89=8,(K89/I89^ALOGARITMO!$E$11)*(1/J89^(1/3)),IF(I89=9,(K89/I89^ALOGARITMO!$E$12)*(1/J89^(1/3)),IF(I89=10,(K89/I89^ALOGARITMO!$E$13)*(1/J89^(1/3)),IF(I89&gt;10,(K89/I89^ALOGARITMO!$E$14)*(1/J89^(1/3))))))))))))))</f>
        <v/>
      </c>
      <c r="M89" s="155" t="str">
        <f t="shared" si="10"/>
        <v/>
      </c>
      <c r="N89" s="155">
        <f t="shared" si="11"/>
        <v>0</v>
      </c>
      <c r="O89" s="155" t="str">
        <f t="shared" si="12"/>
        <v/>
      </c>
      <c r="P89" s="119"/>
      <c r="Q89" s="41" t="str">
        <f t="shared" si="15"/>
        <v/>
      </c>
      <c r="R89" s="41" t="str">
        <f>IF(V89="","",VLOOKUP(V89,LISTA_BAREMOS!$A$2:$B$12,2,FALSE))</f>
        <v/>
      </c>
      <c r="S89" s="151" t="str">
        <f t="shared" si="13"/>
        <v/>
      </c>
      <c r="T89" s="152" t="str">
        <f>IF(S89="","",IF(W89=1,1,IF(W89=2,(S89/W89^ALOGARITMO!$E$5)*(1/X89^(1/3)),IF(W89=3,(S89/W89^ALOGARITMO!$E$6)*(1/X89^(1/3)),IF(W89=4,(S89/W89^ALOGARITMO!$E$7)*(1/X89^(1/3)),IF(W89=5,(S89/W89^ALOGARITMO!$E$8)*(1/X89^(1/3)),IF(W89=6,(S89/W89^ALOGARITMO!$E$9)*(1/X89^(1/3)),IF(W89=7,(S89/W89^ALOGARITMO!$E$10)*(1/X89^(1/3)),IF(W89=8,(S89/W89^ALOGARITMO!$E$11)*(1/X89^(1/3)),IF(W89=9,(S89/W89^ALOGARITMO!$E$12)*(1/X89^(1/3)),IF(W89=10,(S89/W89^ALOGARITMO!$E$13)*(1/X89^(1/3)),IF(W89&gt;10,(S89/W89^ALOGARITMO!$E$14)*(1/X89^(1/3)),""))))))))))))</f>
        <v/>
      </c>
      <c r="U89" s="158"/>
      <c r="V89" s="153"/>
      <c r="W89" s="90"/>
      <c r="X89" s="90"/>
      <c r="Y89" s="176"/>
      <c r="Z89" s="176"/>
      <c r="AA89" s="176"/>
    </row>
    <row r="90" spans="1:27" ht="99.95" customHeight="1">
      <c r="A90" s="109" t="str">
        <f>IF(D90="","",VLOOKUP(D90,LISTA_BAREMOS!$A$2:$B$12,2,FALSE))</f>
        <v/>
      </c>
      <c r="B90" s="112"/>
      <c r="C90" s="113">
        <v>88</v>
      </c>
      <c r="D90" s="117"/>
      <c r="E90" s="115"/>
      <c r="F90" s="115"/>
      <c r="G90" s="115"/>
      <c r="H90" s="114"/>
      <c r="I90" s="116"/>
      <c r="J90" s="116"/>
      <c r="K90" s="109" t="str">
        <f t="shared" si="14"/>
        <v/>
      </c>
      <c r="L90" s="154" t="str">
        <f>IF(K90="","",IF(I90=1,1,IF(I90=2,(K90/I90^ALOGARITMO!$E$5)*(1/J90^(1/3)),IF(I90=3,(K90/I90^ALOGARITMO!$E$6)*(1/J90^(1/3)),IF(I90=4,(K90/I90^ALOGARITMO!$E$7)*(1/J90^(1/3)),IF(I90=5,(K90/I90^ALOGARITMO!$E$8)*(1/J90^(1/3)),IF(I90=6,(K90/I90^ALOGARITMO!$E$9)*(1/J90^(1/3)),IF(I90=7,(K90/I90^ALOGARITMO!$E$10)*(1/J90^(1/3)),IF(I90=8,(K90/I90^ALOGARITMO!$E$11)*(1/J90^(1/3)),IF(I90=9,(K90/I90^ALOGARITMO!$E$12)*(1/J90^(1/3)),IF(I90=10,(K90/I90^ALOGARITMO!$E$13)*(1/J90^(1/3)),IF(I90&gt;10,(K90/I90^ALOGARITMO!$E$14)*(1/J90^(1/3))))))))))))))</f>
        <v/>
      </c>
      <c r="M90" s="155" t="str">
        <f t="shared" si="10"/>
        <v/>
      </c>
      <c r="N90" s="155">
        <f t="shared" si="11"/>
        <v>0</v>
      </c>
      <c r="O90" s="155" t="str">
        <f t="shared" si="12"/>
        <v/>
      </c>
      <c r="P90" s="119"/>
      <c r="Q90" s="41" t="str">
        <f t="shared" si="15"/>
        <v/>
      </c>
      <c r="R90" s="41" t="str">
        <f>IF(V90="","",VLOOKUP(V90,LISTA_BAREMOS!$A$2:$B$12,2,FALSE))</f>
        <v/>
      </c>
      <c r="S90" s="151" t="str">
        <f t="shared" si="13"/>
        <v/>
      </c>
      <c r="T90" s="152" t="str">
        <f>IF(S90="","",IF(W90=1,1,IF(W90=2,(S90/W90^ALOGARITMO!$E$5)*(1/X90^(1/3)),IF(W90=3,(S90/W90^ALOGARITMO!$E$6)*(1/X90^(1/3)),IF(W90=4,(S90/W90^ALOGARITMO!$E$7)*(1/X90^(1/3)),IF(W90=5,(S90/W90^ALOGARITMO!$E$8)*(1/X90^(1/3)),IF(W90=6,(S90/W90^ALOGARITMO!$E$9)*(1/X90^(1/3)),IF(W90=7,(S90/W90^ALOGARITMO!$E$10)*(1/X90^(1/3)),IF(W90=8,(S90/W90^ALOGARITMO!$E$11)*(1/X90^(1/3)),IF(W90=9,(S90/W90^ALOGARITMO!$E$12)*(1/X90^(1/3)),IF(W90=10,(S90/W90^ALOGARITMO!$E$13)*(1/X90^(1/3)),IF(W90&gt;10,(S90/W90^ALOGARITMO!$E$14)*(1/X90^(1/3)),""))))))))))))</f>
        <v/>
      </c>
      <c r="U90" s="158"/>
      <c r="V90" s="153"/>
      <c r="W90" s="90"/>
      <c r="X90" s="90"/>
      <c r="Y90" s="176"/>
      <c r="Z90" s="176"/>
      <c r="AA90" s="176"/>
    </row>
    <row r="91" spans="1:27" ht="99.95" customHeight="1">
      <c r="A91" s="109" t="str">
        <f>IF(D91="","",VLOOKUP(D91,LISTA_BAREMOS!$A$2:$B$12,2,FALSE))</f>
        <v/>
      </c>
      <c r="B91" s="112"/>
      <c r="C91" s="113">
        <v>89</v>
      </c>
      <c r="D91" s="117"/>
      <c r="E91" s="115"/>
      <c r="F91" s="115"/>
      <c r="G91" s="115"/>
      <c r="H91" s="114"/>
      <c r="I91" s="116"/>
      <c r="J91" s="116"/>
      <c r="K91" s="109" t="str">
        <f t="shared" si="14"/>
        <v/>
      </c>
      <c r="L91" s="154" t="str">
        <f>IF(K91="","",IF(I91=1,1,IF(I91=2,(K91/I91^ALOGARITMO!$E$5)*(1/J91^(1/3)),IF(I91=3,(K91/I91^ALOGARITMO!$E$6)*(1/J91^(1/3)),IF(I91=4,(K91/I91^ALOGARITMO!$E$7)*(1/J91^(1/3)),IF(I91=5,(K91/I91^ALOGARITMO!$E$8)*(1/J91^(1/3)),IF(I91=6,(K91/I91^ALOGARITMO!$E$9)*(1/J91^(1/3)),IF(I91=7,(K91/I91^ALOGARITMO!$E$10)*(1/J91^(1/3)),IF(I91=8,(K91/I91^ALOGARITMO!$E$11)*(1/J91^(1/3)),IF(I91=9,(K91/I91^ALOGARITMO!$E$12)*(1/J91^(1/3)),IF(I91=10,(K91/I91^ALOGARITMO!$E$13)*(1/J91^(1/3)),IF(I91&gt;10,(K91/I91^ALOGARITMO!$E$14)*(1/J91^(1/3))))))))))))))</f>
        <v/>
      </c>
      <c r="M91" s="155" t="str">
        <f t="shared" si="10"/>
        <v/>
      </c>
      <c r="N91" s="155">
        <f t="shared" si="11"/>
        <v>0</v>
      </c>
      <c r="O91" s="155" t="str">
        <f t="shared" si="12"/>
        <v/>
      </c>
      <c r="P91" s="119"/>
      <c r="Q91" s="41" t="str">
        <f t="shared" si="15"/>
        <v/>
      </c>
      <c r="R91" s="41" t="str">
        <f>IF(V91="","",VLOOKUP(V91,LISTA_BAREMOS!$A$2:$B$12,2,FALSE))</f>
        <v/>
      </c>
      <c r="S91" s="151" t="str">
        <f t="shared" si="13"/>
        <v/>
      </c>
      <c r="T91" s="152" t="str">
        <f>IF(S91="","",IF(W91=1,1,IF(W91=2,(S91/W91^ALOGARITMO!$E$5)*(1/X91^(1/3)),IF(W91=3,(S91/W91^ALOGARITMO!$E$6)*(1/X91^(1/3)),IF(W91=4,(S91/W91^ALOGARITMO!$E$7)*(1/X91^(1/3)),IF(W91=5,(S91/W91^ALOGARITMO!$E$8)*(1/X91^(1/3)),IF(W91=6,(S91/W91^ALOGARITMO!$E$9)*(1/X91^(1/3)),IF(W91=7,(S91/W91^ALOGARITMO!$E$10)*(1/X91^(1/3)),IF(W91=8,(S91/W91^ALOGARITMO!$E$11)*(1/X91^(1/3)),IF(W91=9,(S91/W91^ALOGARITMO!$E$12)*(1/X91^(1/3)),IF(W91=10,(S91/W91^ALOGARITMO!$E$13)*(1/X91^(1/3)),IF(W91&gt;10,(S91/W91^ALOGARITMO!$E$14)*(1/X91^(1/3)),""))))))))))))</f>
        <v/>
      </c>
      <c r="U91" s="158"/>
      <c r="V91" s="153"/>
      <c r="W91" s="90"/>
      <c r="X91" s="90"/>
      <c r="Y91" s="176"/>
      <c r="Z91" s="176"/>
      <c r="AA91" s="176"/>
    </row>
    <row r="92" spans="1:27" ht="99.95" customHeight="1">
      <c r="A92" s="109" t="str">
        <f>IF(D92="","",VLOOKUP(D92,LISTA_BAREMOS!$A$2:$B$12,2,FALSE))</f>
        <v/>
      </c>
      <c r="B92" s="112"/>
      <c r="C92" s="113">
        <v>90</v>
      </c>
      <c r="D92" s="117"/>
      <c r="E92" s="115"/>
      <c r="F92" s="115"/>
      <c r="G92" s="115"/>
      <c r="H92" s="114"/>
      <c r="I92" s="116"/>
      <c r="J92" s="116"/>
      <c r="K92" s="109" t="str">
        <f t="shared" si="14"/>
        <v/>
      </c>
      <c r="L92" s="154" t="str">
        <f>IF(K92="","",IF(I92=1,1,IF(I92=2,(K92/I92^ALOGARITMO!$E$5)*(1/J92^(1/3)),IF(I92=3,(K92/I92^ALOGARITMO!$E$6)*(1/J92^(1/3)),IF(I92=4,(K92/I92^ALOGARITMO!$E$7)*(1/J92^(1/3)),IF(I92=5,(K92/I92^ALOGARITMO!$E$8)*(1/J92^(1/3)),IF(I92=6,(K92/I92^ALOGARITMO!$E$9)*(1/J92^(1/3)),IF(I92=7,(K92/I92^ALOGARITMO!$E$10)*(1/J92^(1/3)),IF(I92=8,(K92/I92^ALOGARITMO!$E$11)*(1/J92^(1/3)),IF(I92=9,(K92/I92^ALOGARITMO!$E$12)*(1/J92^(1/3)),IF(I92=10,(K92/I92^ALOGARITMO!$E$13)*(1/J92^(1/3)),IF(I92&gt;10,(K92/I92^ALOGARITMO!$E$14)*(1/J92^(1/3))))))))))))))</f>
        <v/>
      </c>
      <c r="M92" s="155" t="str">
        <f t="shared" si="10"/>
        <v/>
      </c>
      <c r="N92" s="155">
        <f t="shared" si="11"/>
        <v>0</v>
      </c>
      <c r="O92" s="155" t="str">
        <f t="shared" si="12"/>
        <v/>
      </c>
      <c r="P92" s="119"/>
      <c r="Q92" s="41" t="str">
        <f t="shared" si="15"/>
        <v/>
      </c>
      <c r="R92" s="41" t="str">
        <f>IF(V92="","",VLOOKUP(V92,LISTA_BAREMOS!$A$2:$B$12,2,FALSE))</f>
        <v/>
      </c>
      <c r="S92" s="151" t="str">
        <f t="shared" si="13"/>
        <v/>
      </c>
      <c r="T92" s="152" t="str">
        <f>IF(S92="","",IF(W92=1,1,IF(W92=2,(S92/W92^ALOGARITMO!$E$5)*(1/X92^(1/3)),IF(W92=3,(S92/W92^ALOGARITMO!$E$6)*(1/X92^(1/3)),IF(W92=4,(S92/W92^ALOGARITMO!$E$7)*(1/X92^(1/3)),IF(W92=5,(S92/W92^ALOGARITMO!$E$8)*(1/X92^(1/3)),IF(W92=6,(S92/W92^ALOGARITMO!$E$9)*(1/X92^(1/3)),IF(W92=7,(S92/W92^ALOGARITMO!$E$10)*(1/X92^(1/3)),IF(W92=8,(S92/W92^ALOGARITMO!$E$11)*(1/X92^(1/3)),IF(W92=9,(S92/W92^ALOGARITMO!$E$12)*(1/X92^(1/3)),IF(W92=10,(S92/W92^ALOGARITMO!$E$13)*(1/X92^(1/3)),IF(W92&gt;10,(S92/W92^ALOGARITMO!$E$14)*(1/X92^(1/3)),""))))))))))))</f>
        <v/>
      </c>
      <c r="U92" s="158"/>
      <c r="V92" s="153"/>
      <c r="W92" s="90"/>
      <c r="X92" s="90"/>
      <c r="Y92" s="176"/>
      <c r="Z92" s="176"/>
      <c r="AA92" s="176"/>
    </row>
    <row r="93" spans="1:27" ht="99.95" customHeight="1">
      <c r="A93" s="109" t="str">
        <f>IF(D93="","",VLOOKUP(D93,LISTA_BAREMOS!$A$2:$B$12,2,FALSE))</f>
        <v/>
      </c>
      <c r="B93" s="112"/>
      <c r="C93" s="113">
        <v>91</v>
      </c>
      <c r="D93" s="117"/>
      <c r="E93" s="115"/>
      <c r="F93" s="115"/>
      <c r="G93" s="115"/>
      <c r="H93" s="114"/>
      <c r="I93" s="116"/>
      <c r="J93" s="116"/>
      <c r="K93" s="109" t="str">
        <f t="shared" si="14"/>
        <v/>
      </c>
      <c r="L93" s="154" t="str">
        <f>IF(K93="","",IF(I93=1,1,IF(I93=2,(K93/I93^ALOGARITMO!$E$5)*(1/J93^(1/3)),IF(I93=3,(K93/I93^ALOGARITMO!$E$6)*(1/J93^(1/3)),IF(I93=4,(K93/I93^ALOGARITMO!$E$7)*(1/J93^(1/3)),IF(I93=5,(K93/I93^ALOGARITMO!$E$8)*(1/J93^(1/3)),IF(I93=6,(K93/I93^ALOGARITMO!$E$9)*(1/J93^(1/3)),IF(I93=7,(K93/I93^ALOGARITMO!$E$10)*(1/J93^(1/3)),IF(I93=8,(K93/I93^ALOGARITMO!$E$11)*(1/J93^(1/3)),IF(I93=9,(K93/I93^ALOGARITMO!$E$12)*(1/J93^(1/3)),IF(I93=10,(K93/I93^ALOGARITMO!$E$13)*(1/J93^(1/3)),IF(I93&gt;10,(K93/I93^ALOGARITMO!$E$14)*(1/J93^(1/3))))))))))))))</f>
        <v/>
      </c>
      <c r="M93" s="155" t="str">
        <f t="shared" si="10"/>
        <v/>
      </c>
      <c r="N93" s="155">
        <f t="shared" si="11"/>
        <v>0</v>
      </c>
      <c r="O93" s="155" t="str">
        <f t="shared" si="12"/>
        <v/>
      </c>
      <c r="P93" s="119"/>
      <c r="Q93" s="41" t="str">
        <f t="shared" si="15"/>
        <v/>
      </c>
      <c r="R93" s="41" t="str">
        <f>IF(V93="","",VLOOKUP(V93,LISTA_BAREMOS!$A$2:$B$12,2,FALSE))</f>
        <v/>
      </c>
      <c r="S93" s="151" t="str">
        <f t="shared" si="13"/>
        <v/>
      </c>
      <c r="T93" s="152" t="str">
        <f>IF(S93="","",IF(W93=1,1,IF(W93=2,(S93/W93^ALOGARITMO!$E$5)*(1/X93^(1/3)),IF(W93=3,(S93/W93^ALOGARITMO!$E$6)*(1/X93^(1/3)),IF(W93=4,(S93/W93^ALOGARITMO!$E$7)*(1/X93^(1/3)),IF(W93=5,(S93/W93^ALOGARITMO!$E$8)*(1/X93^(1/3)),IF(W93=6,(S93/W93^ALOGARITMO!$E$9)*(1/X93^(1/3)),IF(W93=7,(S93/W93^ALOGARITMO!$E$10)*(1/X93^(1/3)),IF(W93=8,(S93/W93^ALOGARITMO!$E$11)*(1/X93^(1/3)),IF(W93=9,(S93/W93^ALOGARITMO!$E$12)*(1/X93^(1/3)),IF(W93=10,(S93/W93^ALOGARITMO!$E$13)*(1/X93^(1/3)),IF(W93&gt;10,(S93/W93^ALOGARITMO!$E$14)*(1/X93^(1/3)),""))))))))))))</f>
        <v/>
      </c>
      <c r="U93" s="158"/>
      <c r="V93" s="153"/>
      <c r="W93" s="90"/>
      <c r="X93" s="90"/>
      <c r="Y93" s="176"/>
      <c r="Z93" s="176"/>
      <c r="AA93" s="176"/>
    </row>
    <row r="94" spans="1:27" ht="99.95" customHeight="1">
      <c r="A94" s="109" t="str">
        <f>IF(D94="","",VLOOKUP(D94,LISTA_BAREMOS!$A$2:$B$12,2,FALSE))</f>
        <v/>
      </c>
      <c r="B94" s="112"/>
      <c r="C94" s="113">
        <v>92</v>
      </c>
      <c r="D94" s="117"/>
      <c r="E94" s="115"/>
      <c r="F94" s="115"/>
      <c r="G94" s="115"/>
      <c r="H94" s="114"/>
      <c r="I94" s="116"/>
      <c r="J94" s="116"/>
      <c r="K94" s="109" t="str">
        <f t="shared" si="14"/>
        <v/>
      </c>
      <c r="L94" s="154" t="str">
        <f>IF(K94="","",IF(I94=1,1,IF(I94=2,(K94/I94^ALOGARITMO!$E$5)*(1/J94^(1/3)),IF(I94=3,(K94/I94^ALOGARITMO!$E$6)*(1/J94^(1/3)),IF(I94=4,(K94/I94^ALOGARITMO!$E$7)*(1/J94^(1/3)),IF(I94=5,(K94/I94^ALOGARITMO!$E$8)*(1/J94^(1/3)),IF(I94=6,(K94/I94^ALOGARITMO!$E$9)*(1/J94^(1/3)),IF(I94=7,(K94/I94^ALOGARITMO!$E$10)*(1/J94^(1/3)),IF(I94=8,(K94/I94^ALOGARITMO!$E$11)*(1/J94^(1/3)),IF(I94=9,(K94/I94^ALOGARITMO!$E$12)*(1/J94^(1/3)),IF(I94=10,(K94/I94^ALOGARITMO!$E$13)*(1/J94^(1/3)),IF(I94&gt;10,(K94/I94^ALOGARITMO!$E$14)*(1/J94^(1/3))))))))))))))</f>
        <v/>
      </c>
      <c r="M94" s="155" t="str">
        <f t="shared" si="10"/>
        <v/>
      </c>
      <c r="N94" s="155">
        <f t="shared" si="11"/>
        <v>0</v>
      </c>
      <c r="O94" s="155" t="str">
        <f t="shared" si="12"/>
        <v/>
      </c>
      <c r="P94" s="119"/>
      <c r="Q94" s="41" t="str">
        <f t="shared" si="15"/>
        <v/>
      </c>
      <c r="R94" s="41" t="str">
        <f>IF(V94="","",VLOOKUP(V94,LISTA_BAREMOS!$A$2:$B$12,2,FALSE))</f>
        <v/>
      </c>
      <c r="S94" s="151" t="str">
        <f t="shared" si="13"/>
        <v/>
      </c>
      <c r="T94" s="152" t="str">
        <f>IF(S94="","",IF(W94=1,1,IF(W94=2,(S94/W94^ALOGARITMO!$E$5)*(1/X94^(1/3)),IF(W94=3,(S94/W94^ALOGARITMO!$E$6)*(1/X94^(1/3)),IF(W94=4,(S94/W94^ALOGARITMO!$E$7)*(1/X94^(1/3)),IF(W94=5,(S94/W94^ALOGARITMO!$E$8)*(1/X94^(1/3)),IF(W94=6,(S94/W94^ALOGARITMO!$E$9)*(1/X94^(1/3)),IF(W94=7,(S94/W94^ALOGARITMO!$E$10)*(1/X94^(1/3)),IF(W94=8,(S94/W94^ALOGARITMO!$E$11)*(1/X94^(1/3)),IF(W94=9,(S94/W94^ALOGARITMO!$E$12)*(1/X94^(1/3)),IF(W94=10,(S94/W94^ALOGARITMO!$E$13)*(1/X94^(1/3)),IF(W94&gt;10,(S94/W94^ALOGARITMO!$E$14)*(1/X94^(1/3)),""))))))))))))</f>
        <v/>
      </c>
      <c r="U94" s="158"/>
      <c r="V94" s="153"/>
      <c r="W94" s="90"/>
      <c r="X94" s="90"/>
      <c r="Y94" s="176"/>
      <c r="Z94" s="176"/>
      <c r="AA94" s="176"/>
    </row>
    <row r="95" spans="1:27" ht="99.95" customHeight="1">
      <c r="A95" s="109" t="str">
        <f>IF(D95="","",VLOOKUP(D95,LISTA_BAREMOS!$A$2:$B$12,2,FALSE))</f>
        <v/>
      </c>
      <c r="B95" s="112"/>
      <c r="C95" s="113">
        <v>93</v>
      </c>
      <c r="D95" s="117"/>
      <c r="E95" s="115"/>
      <c r="F95" s="115"/>
      <c r="G95" s="115"/>
      <c r="H95" s="114"/>
      <c r="I95" s="116"/>
      <c r="J95" s="116"/>
      <c r="K95" s="109" t="str">
        <f t="shared" si="14"/>
        <v/>
      </c>
      <c r="L95" s="154" t="str">
        <f>IF(K95="","",IF(I95=1,1,IF(I95=2,(K95/I95^ALOGARITMO!$E$5)*(1/J95^(1/3)),IF(I95=3,(K95/I95^ALOGARITMO!$E$6)*(1/J95^(1/3)),IF(I95=4,(K95/I95^ALOGARITMO!$E$7)*(1/J95^(1/3)),IF(I95=5,(K95/I95^ALOGARITMO!$E$8)*(1/J95^(1/3)),IF(I95=6,(K95/I95^ALOGARITMO!$E$9)*(1/J95^(1/3)),IF(I95=7,(K95/I95^ALOGARITMO!$E$10)*(1/J95^(1/3)),IF(I95=8,(K95/I95^ALOGARITMO!$E$11)*(1/J95^(1/3)),IF(I95=9,(K95/I95^ALOGARITMO!$E$12)*(1/J95^(1/3)),IF(I95=10,(K95/I95^ALOGARITMO!$E$13)*(1/J95^(1/3)),IF(I95&gt;10,(K95/I95^ALOGARITMO!$E$14)*(1/J95^(1/3))))))))))))))</f>
        <v/>
      </c>
      <c r="M95" s="155" t="str">
        <f t="shared" si="10"/>
        <v/>
      </c>
      <c r="N95" s="155">
        <f t="shared" si="11"/>
        <v>0</v>
      </c>
      <c r="O95" s="155" t="str">
        <f t="shared" si="12"/>
        <v/>
      </c>
      <c r="P95" s="119"/>
      <c r="Q95" s="41" t="str">
        <f t="shared" si="15"/>
        <v/>
      </c>
      <c r="R95" s="41" t="str">
        <f>IF(V95="","",VLOOKUP(V95,LISTA_BAREMOS!$A$2:$B$12,2,FALSE))</f>
        <v/>
      </c>
      <c r="S95" s="151" t="str">
        <f t="shared" si="13"/>
        <v/>
      </c>
      <c r="T95" s="152" t="str">
        <f>IF(S95="","",IF(W95=1,1,IF(W95=2,(S95/W95^ALOGARITMO!$E$5)*(1/X95^(1/3)),IF(W95=3,(S95/W95^ALOGARITMO!$E$6)*(1/X95^(1/3)),IF(W95=4,(S95/W95^ALOGARITMO!$E$7)*(1/X95^(1/3)),IF(W95=5,(S95/W95^ALOGARITMO!$E$8)*(1/X95^(1/3)),IF(W95=6,(S95/W95^ALOGARITMO!$E$9)*(1/X95^(1/3)),IF(W95=7,(S95/W95^ALOGARITMO!$E$10)*(1/X95^(1/3)),IF(W95=8,(S95/W95^ALOGARITMO!$E$11)*(1/X95^(1/3)),IF(W95=9,(S95/W95^ALOGARITMO!$E$12)*(1/X95^(1/3)),IF(W95=10,(S95/W95^ALOGARITMO!$E$13)*(1/X95^(1/3)),IF(W95&gt;10,(S95/W95^ALOGARITMO!$E$14)*(1/X95^(1/3)),""))))))))))))</f>
        <v/>
      </c>
      <c r="U95" s="158"/>
      <c r="V95" s="153"/>
      <c r="W95" s="90"/>
      <c r="X95" s="90"/>
      <c r="Y95" s="176"/>
      <c r="Z95" s="176"/>
      <c r="AA95" s="176"/>
    </row>
    <row r="96" spans="1:27" ht="99.95" customHeight="1">
      <c r="A96" s="109" t="str">
        <f>IF(D96="","",VLOOKUP(D96,LISTA_BAREMOS!$A$2:$B$12,2,FALSE))</f>
        <v/>
      </c>
      <c r="B96" s="112"/>
      <c r="C96" s="113">
        <v>94</v>
      </c>
      <c r="D96" s="117"/>
      <c r="E96" s="115"/>
      <c r="F96" s="115"/>
      <c r="G96" s="115"/>
      <c r="H96" s="114"/>
      <c r="I96" s="116"/>
      <c r="J96" s="116"/>
      <c r="K96" s="109" t="str">
        <f t="shared" si="14"/>
        <v/>
      </c>
      <c r="L96" s="154" t="str">
        <f>IF(K96="","",IF(I96=1,1,IF(I96=2,(K96/I96^ALOGARITMO!$E$5)*(1/J96^(1/3)),IF(I96=3,(K96/I96^ALOGARITMO!$E$6)*(1/J96^(1/3)),IF(I96=4,(K96/I96^ALOGARITMO!$E$7)*(1/J96^(1/3)),IF(I96=5,(K96/I96^ALOGARITMO!$E$8)*(1/J96^(1/3)),IF(I96=6,(K96/I96^ALOGARITMO!$E$9)*(1/J96^(1/3)),IF(I96=7,(K96/I96^ALOGARITMO!$E$10)*(1/J96^(1/3)),IF(I96=8,(K96/I96^ALOGARITMO!$E$11)*(1/J96^(1/3)),IF(I96=9,(K96/I96^ALOGARITMO!$E$12)*(1/J96^(1/3)),IF(I96=10,(K96/I96^ALOGARITMO!$E$13)*(1/J96^(1/3)),IF(I96&gt;10,(K96/I96^ALOGARITMO!$E$14)*(1/J96^(1/3))))))))))))))</f>
        <v/>
      </c>
      <c r="M96" s="155" t="str">
        <f t="shared" si="10"/>
        <v/>
      </c>
      <c r="N96" s="155">
        <f t="shared" si="11"/>
        <v>0</v>
      </c>
      <c r="O96" s="155" t="str">
        <f t="shared" si="12"/>
        <v/>
      </c>
      <c r="P96" s="119"/>
      <c r="Q96" s="41" t="str">
        <f t="shared" si="15"/>
        <v/>
      </c>
      <c r="R96" s="41" t="str">
        <f>IF(V96="","",VLOOKUP(V96,LISTA_BAREMOS!$A$2:$B$12,2,FALSE))</f>
        <v/>
      </c>
      <c r="S96" s="151" t="str">
        <f t="shared" si="13"/>
        <v/>
      </c>
      <c r="T96" s="152" t="str">
        <f>IF(S96="","",IF(W96=1,1,IF(W96=2,(S96/W96^ALOGARITMO!$E$5)*(1/X96^(1/3)),IF(W96=3,(S96/W96^ALOGARITMO!$E$6)*(1/X96^(1/3)),IF(W96=4,(S96/W96^ALOGARITMO!$E$7)*(1/X96^(1/3)),IF(W96=5,(S96/W96^ALOGARITMO!$E$8)*(1/X96^(1/3)),IF(W96=6,(S96/W96^ALOGARITMO!$E$9)*(1/X96^(1/3)),IF(W96=7,(S96/W96^ALOGARITMO!$E$10)*(1/X96^(1/3)),IF(W96=8,(S96/W96^ALOGARITMO!$E$11)*(1/X96^(1/3)),IF(W96=9,(S96/W96^ALOGARITMO!$E$12)*(1/X96^(1/3)),IF(W96=10,(S96/W96^ALOGARITMO!$E$13)*(1/X96^(1/3)),IF(W96&gt;10,(S96/W96^ALOGARITMO!$E$14)*(1/X96^(1/3)),""))))))))))))</f>
        <v/>
      </c>
      <c r="U96" s="158"/>
      <c r="V96" s="153"/>
      <c r="W96" s="90"/>
      <c r="X96" s="90"/>
      <c r="Y96" s="176"/>
      <c r="Z96" s="176"/>
      <c r="AA96" s="176"/>
    </row>
    <row r="97" spans="1:27" ht="99.95" customHeight="1">
      <c r="A97" s="109" t="str">
        <f>IF(D97="","",VLOOKUP(D97,LISTA_BAREMOS!$A$2:$B$12,2,FALSE))</f>
        <v/>
      </c>
      <c r="B97" s="112"/>
      <c r="C97" s="113">
        <v>95</v>
      </c>
      <c r="D97" s="117"/>
      <c r="E97" s="115"/>
      <c r="F97" s="115"/>
      <c r="G97" s="115"/>
      <c r="H97" s="114"/>
      <c r="I97" s="116"/>
      <c r="J97" s="116"/>
      <c r="K97" s="109" t="str">
        <f t="shared" si="14"/>
        <v/>
      </c>
      <c r="L97" s="154" t="str">
        <f>IF(K97="","",IF(I97=1,1,IF(I97=2,(K97/I97^ALOGARITMO!$E$5)*(1/J97^(1/3)),IF(I97=3,(K97/I97^ALOGARITMO!$E$6)*(1/J97^(1/3)),IF(I97=4,(K97/I97^ALOGARITMO!$E$7)*(1/J97^(1/3)),IF(I97=5,(K97/I97^ALOGARITMO!$E$8)*(1/J97^(1/3)),IF(I97=6,(K97/I97^ALOGARITMO!$E$9)*(1/J97^(1/3)),IF(I97=7,(K97/I97^ALOGARITMO!$E$10)*(1/J97^(1/3)),IF(I97=8,(K97/I97^ALOGARITMO!$E$11)*(1/J97^(1/3)),IF(I97=9,(K97/I97^ALOGARITMO!$E$12)*(1/J97^(1/3)),IF(I97=10,(K97/I97^ALOGARITMO!$E$13)*(1/J97^(1/3)),IF(I97&gt;10,(K97/I97^ALOGARITMO!$E$14)*(1/J97^(1/3))))))))))))))</f>
        <v/>
      </c>
      <c r="M97" s="155" t="str">
        <f t="shared" si="10"/>
        <v/>
      </c>
      <c r="N97" s="155">
        <f t="shared" si="11"/>
        <v>0</v>
      </c>
      <c r="O97" s="155" t="str">
        <f t="shared" si="12"/>
        <v/>
      </c>
      <c r="P97" s="119"/>
      <c r="Q97" s="41" t="str">
        <f t="shared" si="15"/>
        <v/>
      </c>
      <c r="R97" s="41" t="str">
        <f>IF(V97="","",VLOOKUP(V97,LISTA_BAREMOS!$A$2:$B$12,2,FALSE))</f>
        <v/>
      </c>
      <c r="S97" s="151" t="str">
        <f t="shared" si="13"/>
        <v/>
      </c>
      <c r="T97" s="152" t="str">
        <f>IF(S97="","",IF(W97=1,1,IF(W97=2,(S97/W97^ALOGARITMO!$E$5)*(1/X97^(1/3)),IF(W97=3,(S97/W97^ALOGARITMO!$E$6)*(1/X97^(1/3)),IF(W97=4,(S97/W97^ALOGARITMO!$E$7)*(1/X97^(1/3)),IF(W97=5,(S97/W97^ALOGARITMO!$E$8)*(1/X97^(1/3)),IF(W97=6,(S97/W97^ALOGARITMO!$E$9)*(1/X97^(1/3)),IF(W97=7,(S97/W97^ALOGARITMO!$E$10)*(1/X97^(1/3)),IF(W97=8,(S97/W97^ALOGARITMO!$E$11)*(1/X97^(1/3)),IF(W97=9,(S97/W97^ALOGARITMO!$E$12)*(1/X97^(1/3)),IF(W97=10,(S97/W97^ALOGARITMO!$E$13)*(1/X97^(1/3)),IF(W97&gt;10,(S97/W97^ALOGARITMO!$E$14)*(1/X97^(1/3)),""))))))))))))</f>
        <v/>
      </c>
      <c r="U97" s="158"/>
      <c r="V97" s="153"/>
      <c r="W97" s="90"/>
      <c r="X97" s="90"/>
      <c r="Y97" s="176"/>
      <c r="Z97" s="176"/>
      <c r="AA97" s="176"/>
    </row>
    <row r="98" spans="1:27" ht="99.95" customHeight="1">
      <c r="A98" s="109" t="str">
        <f>IF(D98="","",VLOOKUP(D98,LISTA_BAREMOS!$A$2:$B$12,2,FALSE))</f>
        <v/>
      </c>
      <c r="B98" s="112"/>
      <c r="C98" s="113">
        <v>96</v>
      </c>
      <c r="D98" s="117"/>
      <c r="E98" s="115"/>
      <c r="F98" s="115"/>
      <c r="G98" s="115"/>
      <c r="H98" s="114"/>
      <c r="I98" s="116"/>
      <c r="J98" s="116"/>
      <c r="K98" s="109" t="str">
        <f t="shared" si="14"/>
        <v/>
      </c>
      <c r="L98" s="154" t="str">
        <f>IF(K98="","",IF(I98=1,1,IF(I98=2,(K98/I98^ALOGARITMO!$E$5)*(1/J98^(1/3)),IF(I98=3,(K98/I98^ALOGARITMO!$E$6)*(1/J98^(1/3)),IF(I98=4,(K98/I98^ALOGARITMO!$E$7)*(1/J98^(1/3)),IF(I98=5,(K98/I98^ALOGARITMO!$E$8)*(1/J98^(1/3)),IF(I98=6,(K98/I98^ALOGARITMO!$E$9)*(1/J98^(1/3)),IF(I98=7,(K98/I98^ALOGARITMO!$E$10)*(1/J98^(1/3)),IF(I98=8,(K98/I98^ALOGARITMO!$E$11)*(1/J98^(1/3)),IF(I98=9,(K98/I98^ALOGARITMO!$E$12)*(1/J98^(1/3)),IF(I98=10,(K98/I98^ALOGARITMO!$E$13)*(1/J98^(1/3)),IF(I98&gt;10,(K98/I98^ALOGARITMO!$E$14)*(1/J98^(1/3))))))))))))))</f>
        <v/>
      </c>
      <c r="M98" s="155" t="str">
        <f t="shared" si="10"/>
        <v/>
      </c>
      <c r="N98" s="155">
        <f t="shared" si="11"/>
        <v>0</v>
      </c>
      <c r="O98" s="155" t="str">
        <f t="shared" si="12"/>
        <v/>
      </c>
      <c r="P98" s="119"/>
      <c r="Q98" s="41" t="str">
        <f t="shared" si="15"/>
        <v/>
      </c>
      <c r="R98" s="41" t="str">
        <f>IF(V98="","",VLOOKUP(V98,LISTA_BAREMOS!$A$2:$B$12,2,FALSE))</f>
        <v/>
      </c>
      <c r="S98" s="151" t="str">
        <f t="shared" si="13"/>
        <v/>
      </c>
      <c r="T98" s="152" t="str">
        <f>IF(S98="","",IF(W98=1,1,IF(W98=2,(S98/W98^ALOGARITMO!$E$5)*(1/X98^(1/3)),IF(W98=3,(S98/W98^ALOGARITMO!$E$6)*(1/X98^(1/3)),IF(W98=4,(S98/W98^ALOGARITMO!$E$7)*(1/X98^(1/3)),IF(W98=5,(S98/W98^ALOGARITMO!$E$8)*(1/X98^(1/3)),IF(W98=6,(S98/W98^ALOGARITMO!$E$9)*(1/X98^(1/3)),IF(W98=7,(S98/W98^ALOGARITMO!$E$10)*(1/X98^(1/3)),IF(W98=8,(S98/W98^ALOGARITMO!$E$11)*(1/X98^(1/3)),IF(W98=9,(S98/W98^ALOGARITMO!$E$12)*(1/X98^(1/3)),IF(W98=10,(S98/W98^ALOGARITMO!$E$13)*(1/X98^(1/3)),IF(W98&gt;10,(S98/W98^ALOGARITMO!$E$14)*(1/X98^(1/3)),""))))))))))))</f>
        <v/>
      </c>
      <c r="U98" s="158"/>
      <c r="V98" s="153"/>
      <c r="W98" s="90"/>
      <c r="X98" s="90"/>
      <c r="Y98" s="176"/>
      <c r="Z98" s="176"/>
      <c r="AA98" s="176"/>
    </row>
    <row r="99" spans="1:27" ht="99.95" customHeight="1">
      <c r="A99" s="109" t="str">
        <f>IF(D99="","",VLOOKUP(D99,LISTA_BAREMOS!$A$2:$B$12,2,FALSE))</f>
        <v/>
      </c>
      <c r="B99" s="112"/>
      <c r="C99" s="113">
        <v>97</v>
      </c>
      <c r="D99" s="117"/>
      <c r="E99" s="115"/>
      <c r="F99" s="115"/>
      <c r="G99" s="115"/>
      <c r="H99" s="114"/>
      <c r="I99" s="116"/>
      <c r="J99" s="116"/>
      <c r="K99" s="109" t="str">
        <f t="shared" si="14"/>
        <v/>
      </c>
      <c r="L99" s="154" t="str">
        <f>IF(K99="","",IF(I99=1,1,IF(I99=2,(K99/I99^ALOGARITMO!$E$5)*(1/J99^(1/3)),IF(I99=3,(K99/I99^ALOGARITMO!$E$6)*(1/J99^(1/3)),IF(I99=4,(K99/I99^ALOGARITMO!$E$7)*(1/J99^(1/3)),IF(I99=5,(K99/I99^ALOGARITMO!$E$8)*(1/J99^(1/3)),IF(I99=6,(K99/I99^ALOGARITMO!$E$9)*(1/J99^(1/3)),IF(I99=7,(K99/I99^ALOGARITMO!$E$10)*(1/J99^(1/3)),IF(I99=8,(K99/I99^ALOGARITMO!$E$11)*(1/J99^(1/3)),IF(I99=9,(K99/I99^ALOGARITMO!$E$12)*(1/J99^(1/3)),IF(I99=10,(K99/I99^ALOGARITMO!$E$13)*(1/J99^(1/3)),IF(I99&gt;10,(K99/I99^ALOGARITMO!$E$14)*(1/J99^(1/3))))))))))))))</f>
        <v/>
      </c>
      <c r="M99" s="155" t="str">
        <f t="shared" si="10"/>
        <v/>
      </c>
      <c r="N99" s="155">
        <f t="shared" si="11"/>
        <v>0</v>
      </c>
      <c r="O99" s="155" t="str">
        <f t="shared" si="12"/>
        <v/>
      </c>
      <c r="P99" s="119"/>
      <c r="Q99" s="41" t="str">
        <f t="shared" si="15"/>
        <v/>
      </c>
      <c r="R99" s="41" t="str">
        <f>IF(V99="","",VLOOKUP(V99,LISTA_BAREMOS!$A$2:$B$12,2,FALSE))</f>
        <v/>
      </c>
      <c r="S99" s="151" t="str">
        <f t="shared" si="13"/>
        <v/>
      </c>
      <c r="T99" s="152" t="str">
        <f>IF(S99="","",IF(W99=1,1,IF(W99=2,(S99/W99^ALOGARITMO!$E$5)*(1/X99^(1/3)),IF(W99=3,(S99/W99^ALOGARITMO!$E$6)*(1/X99^(1/3)),IF(W99=4,(S99/W99^ALOGARITMO!$E$7)*(1/X99^(1/3)),IF(W99=5,(S99/W99^ALOGARITMO!$E$8)*(1/X99^(1/3)),IF(W99=6,(S99/W99^ALOGARITMO!$E$9)*(1/X99^(1/3)),IF(W99=7,(S99/W99^ALOGARITMO!$E$10)*(1/X99^(1/3)),IF(W99=8,(S99/W99^ALOGARITMO!$E$11)*(1/X99^(1/3)),IF(W99=9,(S99/W99^ALOGARITMO!$E$12)*(1/X99^(1/3)),IF(W99=10,(S99/W99^ALOGARITMO!$E$13)*(1/X99^(1/3)),IF(W99&gt;10,(S99/W99^ALOGARITMO!$E$14)*(1/X99^(1/3)),""))))))))))))</f>
        <v/>
      </c>
      <c r="U99" s="158"/>
      <c r="V99" s="153"/>
      <c r="W99" s="90"/>
      <c r="X99" s="90"/>
      <c r="Y99" s="176"/>
      <c r="Z99" s="176"/>
      <c r="AA99" s="176"/>
    </row>
    <row r="100" spans="1:27" ht="99.95" customHeight="1">
      <c r="A100" s="109" t="str">
        <f>IF(D100="","",VLOOKUP(D100,LISTA_BAREMOS!$A$2:$B$12,2,FALSE))</f>
        <v/>
      </c>
      <c r="B100" s="112"/>
      <c r="C100" s="113">
        <v>98</v>
      </c>
      <c r="D100" s="117"/>
      <c r="E100" s="115"/>
      <c r="F100" s="115"/>
      <c r="G100" s="115"/>
      <c r="H100" s="114"/>
      <c r="I100" s="116"/>
      <c r="J100" s="116"/>
      <c r="K100" s="109" t="str">
        <f t="shared" si="14"/>
        <v/>
      </c>
      <c r="L100" s="154" t="str">
        <f>IF(K100="","",IF(I100=1,1,IF(I100=2,(K100/I100^ALOGARITMO!$E$5)*(1/J100^(1/3)),IF(I100=3,(K100/I100^ALOGARITMO!$E$6)*(1/J100^(1/3)),IF(I100=4,(K100/I100^ALOGARITMO!$E$7)*(1/J100^(1/3)),IF(I100=5,(K100/I100^ALOGARITMO!$E$8)*(1/J100^(1/3)),IF(I100=6,(K100/I100^ALOGARITMO!$E$9)*(1/J100^(1/3)),IF(I100=7,(K100/I100^ALOGARITMO!$E$10)*(1/J100^(1/3)),IF(I100=8,(K100/I100^ALOGARITMO!$E$11)*(1/J100^(1/3)),IF(I100=9,(K100/I100^ALOGARITMO!$E$12)*(1/J100^(1/3)),IF(I100=10,(K100/I100^ALOGARITMO!$E$13)*(1/J100^(1/3)),IF(I100&gt;10,(K100/I100^ALOGARITMO!$E$14)*(1/J100^(1/3))))))))))))))</f>
        <v/>
      </c>
      <c r="M100" s="155" t="str">
        <f t="shared" si="10"/>
        <v/>
      </c>
      <c r="N100" s="155">
        <f t="shared" si="11"/>
        <v>0</v>
      </c>
      <c r="O100" s="155" t="str">
        <f t="shared" si="12"/>
        <v/>
      </c>
      <c r="P100" s="119"/>
      <c r="Q100" s="41" t="str">
        <f t="shared" si="15"/>
        <v/>
      </c>
      <c r="R100" s="41" t="str">
        <f>IF(V100="","",VLOOKUP(V100,LISTA_BAREMOS!$A$2:$B$12,2,FALSE))</f>
        <v/>
      </c>
      <c r="S100" s="151" t="str">
        <f t="shared" si="13"/>
        <v/>
      </c>
      <c r="T100" s="152" t="str">
        <f>IF(S100="","",IF(W100=1,1,IF(W100=2,(S100/W100^ALOGARITMO!$E$5)*(1/X100^(1/3)),IF(W100=3,(S100/W100^ALOGARITMO!$E$6)*(1/X100^(1/3)),IF(W100=4,(S100/W100^ALOGARITMO!$E$7)*(1/X100^(1/3)),IF(W100=5,(S100/W100^ALOGARITMO!$E$8)*(1/X100^(1/3)),IF(W100=6,(S100/W100^ALOGARITMO!$E$9)*(1/X100^(1/3)),IF(W100=7,(S100/W100^ALOGARITMO!$E$10)*(1/X100^(1/3)),IF(W100=8,(S100/W100^ALOGARITMO!$E$11)*(1/X100^(1/3)),IF(W100=9,(S100/W100^ALOGARITMO!$E$12)*(1/X100^(1/3)),IF(W100=10,(S100/W100^ALOGARITMO!$E$13)*(1/X100^(1/3)),IF(W100&gt;10,(S100/W100^ALOGARITMO!$E$14)*(1/X100^(1/3)),""))))))))))))</f>
        <v/>
      </c>
      <c r="U100" s="158"/>
      <c r="V100" s="153"/>
      <c r="W100" s="90"/>
      <c r="X100" s="90"/>
      <c r="Y100" s="176"/>
      <c r="Z100" s="176"/>
      <c r="AA100" s="176"/>
    </row>
    <row r="101" spans="1:27" ht="99.95" customHeight="1">
      <c r="A101" s="109" t="str">
        <f>IF(D101="","",VLOOKUP(D101,LISTA_BAREMOS!$A$2:$B$12,2,FALSE))</f>
        <v/>
      </c>
      <c r="B101" s="112"/>
      <c r="C101" s="113">
        <v>99</v>
      </c>
      <c r="D101" s="117"/>
      <c r="E101" s="115"/>
      <c r="F101" s="115"/>
      <c r="G101" s="115"/>
      <c r="H101" s="114"/>
      <c r="I101" s="116"/>
      <c r="J101" s="116"/>
      <c r="K101" s="109" t="str">
        <f t="shared" si="14"/>
        <v/>
      </c>
      <c r="L101" s="154" t="str">
        <f>IF(K101="","",IF(I101=1,1,IF(I101=2,(K101/I101^ALOGARITMO!$E$5)*(1/J101^(1/3)),IF(I101=3,(K101/I101^ALOGARITMO!$E$6)*(1/J101^(1/3)),IF(I101=4,(K101/I101^ALOGARITMO!$E$7)*(1/J101^(1/3)),IF(I101=5,(K101/I101^ALOGARITMO!$E$8)*(1/J101^(1/3)),IF(I101=6,(K101/I101^ALOGARITMO!$E$9)*(1/J101^(1/3)),IF(I101=7,(K101/I101^ALOGARITMO!$E$10)*(1/J101^(1/3)),IF(I101=8,(K101/I101^ALOGARITMO!$E$11)*(1/J101^(1/3)),IF(I101=9,(K101/I101^ALOGARITMO!$E$12)*(1/J101^(1/3)),IF(I101=10,(K101/I101^ALOGARITMO!$E$13)*(1/J101^(1/3)),IF(I101&gt;10,(K101/I101^ALOGARITMO!$E$14)*(1/J101^(1/3))))))))))))))</f>
        <v/>
      </c>
      <c r="M101" s="155" t="str">
        <f t="shared" si="10"/>
        <v/>
      </c>
      <c r="N101" s="155">
        <f t="shared" si="11"/>
        <v>0</v>
      </c>
      <c r="O101" s="155" t="str">
        <f t="shared" si="12"/>
        <v/>
      </c>
      <c r="P101" s="119"/>
      <c r="Q101" s="41" t="str">
        <f t="shared" si="15"/>
        <v/>
      </c>
      <c r="R101" s="41" t="str">
        <f>IF(V101="","",VLOOKUP(V101,LISTA_BAREMOS!$A$2:$B$12,2,FALSE))</f>
        <v/>
      </c>
      <c r="S101" s="151" t="str">
        <f t="shared" si="13"/>
        <v/>
      </c>
      <c r="T101" s="152" t="str">
        <f>IF(S101="","",IF(W101=1,1,IF(W101=2,(S101/W101^ALOGARITMO!$E$5)*(1/X101^(1/3)),IF(W101=3,(S101/W101^ALOGARITMO!$E$6)*(1/X101^(1/3)),IF(W101=4,(S101/W101^ALOGARITMO!$E$7)*(1/X101^(1/3)),IF(W101=5,(S101/W101^ALOGARITMO!$E$8)*(1/X101^(1/3)),IF(W101=6,(S101/W101^ALOGARITMO!$E$9)*(1/X101^(1/3)),IF(W101=7,(S101/W101^ALOGARITMO!$E$10)*(1/X101^(1/3)),IF(W101=8,(S101/W101^ALOGARITMO!$E$11)*(1/X101^(1/3)),IF(W101=9,(S101/W101^ALOGARITMO!$E$12)*(1/X101^(1/3)),IF(W101=10,(S101/W101^ALOGARITMO!$E$13)*(1/X101^(1/3)),IF(W101&gt;10,(S101/W101^ALOGARITMO!$E$14)*(1/X101^(1/3)),""))))))))))))</f>
        <v/>
      </c>
      <c r="U101" s="158"/>
      <c r="V101" s="153"/>
      <c r="W101" s="90"/>
      <c r="X101" s="90"/>
      <c r="Y101" s="176"/>
      <c r="Z101" s="176"/>
      <c r="AA101" s="176"/>
    </row>
  </sheetData>
  <mergeCells count="102">
    <mergeCell ref="Y82:AA82"/>
    <mergeCell ref="Y83:AA83"/>
    <mergeCell ref="Y84:AA84"/>
    <mergeCell ref="Y85:AA85"/>
    <mergeCell ref="Y86:AA86"/>
    <mergeCell ref="Y87:AA87"/>
    <mergeCell ref="Y76:AA76"/>
    <mergeCell ref="Y77:AA77"/>
    <mergeCell ref="Y78:AA78"/>
    <mergeCell ref="Y79:AA79"/>
    <mergeCell ref="Y80:AA80"/>
    <mergeCell ref="Y81:AA81"/>
    <mergeCell ref="Y100:AA100"/>
    <mergeCell ref="Y101:AA101"/>
    <mergeCell ref="Y94:AA94"/>
    <mergeCell ref="Y95:AA95"/>
    <mergeCell ref="Y96:AA96"/>
    <mergeCell ref="Y97:AA97"/>
    <mergeCell ref="Y98:AA98"/>
    <mergeCell ref="Y99:AA99"/>
    <mergeCell ref="Y88:AA88"/>
    <mergeCell ref="Y89:AA89"/>
    <mergeCell ref="Y90:AA90"/>
    <mergeCell ref="Y91:AA91"/>
    <mergeCell ref="Y92:AA92"/>
    <mergeCell ref="Y93:AA93"/>
    <mergeCell ref="Y70:AA70"/>
    <mergeCell ref="Y71:AA71"/>
    <mergeCell ref="Y72:AA72"/>
    <mergeCell ref="Y73:AA73"/>
    <mergeCell ref="Y74:AA74"/>
    <mergeCell ref="Y75:AA75"/>
    <mergeCell ref="Y64:AA64"/>
    <mergeCell ref="Y65:AA65"/>
    <mergeCell ref="Y66:AA66"/>
    <mergeCell ref="Y67:AA67"/>
    <mergeCell ref="Y68:AA68"/>
    <mergeCell ref="Y69:AA69"/>
    <mergeCell ref="Y58:AA58"/>
    <mergeCell ref="Y59:AA59"/>
    <mergeCell ref="Y60:AA60"/>
    <mergeCell ref="Y61:AA61"/>
    <mergeCell ref="Y62:AA62"/>
    <mergeCell ref="Y63:AA63"/>
    <mergeCell ref="Y52:AA52"/>
    <mergeCell ref="Y53:AA53"/>
    <mergeCell ref="Y54:AA54"/>
    <mergeCell ref="Y55:AA55"/>
    <mergeCell ref="Y56:AA56"/>
    <mergeCell ref="Y57:AA57"/>
    <mergeCell ref="Y46:AA46"/>
    <mergeCell ref="Y47:AA47"/>
    <mergeCell ref="Y48:AA48"/>
    <mergeCell ref="Y49:AA49"/>
    <mergeCell ref="Y50:AA50"/>
    <mergeCell ref="Y51:AA51"/>
    <mergeCell ref="Y40:AA40"/>
    <mergeCell ref="Y41:AA41"/>
    <mergeCell ref="Y42:AA42"/>
    <mergeCell ref="Y43:AA43"/>
    <mergeCell ref="Y44:AA44"/>
    <mergeCell ref="Y45:AA45"/>
    <mergeCell ref="Y34:AA34"/>
    <mergeCell ref="Y35:AA35"/>
    <mergeCell ref="Y36:AA36"/>
    <mergeCell ref="Y37:AA37"/>
    <mergeCell ref="Y38:AA38"/>
    <mergeCell ref="Y39:AA39"/>
    <mergeCell ref="Y28:AA28"/>
    <mergeCell ref="Y29:AA29"/>
    <mergeCell ref="Y30:AA30"/>
    <mergeCell ref="Y31:AA31"/>
    <mergeCell ref="Y32:AA32"/>
    <mergeCell ref="Y33:AA33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Y15:AA15"/>
    <mergeCell ref="Y4:AA4"/>
    <mergeCell ref="Y5:AA5"/>
    <mergeCell ref="Y6:AA6"/>
    <mergeCell ref="Y7:AA7"/>
    <mergeCell ref="Y8:AA8"/>
    <mergeCell ref="Y9:AA9"/>
    <mergeCell ref="Y22:AA22"/>
    <mergeCell ref="Y23:AA23"/>
    <mergeCell ref="A1:L1"/>
    <mergeCell ref="Y2:AA2"/>
    <mergeCell ref="Y3:AA3"/>
    <mergeCell ref="Y10:AA10"/>
    <mergeCell ref="Y11:AA11"/>
    <mergeCell ref="Y12:AA12"/>
    <mergeCell ref="Y13:AA13"/>
    <mergeCell ref="Y14:AA14"/>
    <mergeCell ref="V1:AA1"/>
  </mergeCells>
  <conditionalFormatting sqref="O3:O101">
    <cfRule type="cellIs" dxfId="5" priority="3" operator="notEqual">
      <formula>L3</formula>
    </cfRule>
  </conditionalFormatting>
  <dataValidations count="2">
    <dataValidation type="whole" errorStyle="warning" allowBlank="1" showErrorMessage="1" errorTitle="tipo" error="Solo números enteros [1-50]" sqref="J3:J101 I4:I101 X3:X101 W4:W101">
      <formula1>1</formula1>
      <formula2>50</formula2>
    </dataValidation>
    <dataValidation type="whole" errorStyle="warning" showErrorMessage="1" errorTitle="tipo" error="Solo números enteros [1-50]" sqref="I3 W3">
      <formula1>1</formula1>
      <formula2>50</formula2>
    </dataValidation>
  </dataValidations>
  <pageMargins left="0.7" right="0.7" top="0.75" bottom="0.75" header="0.3" footer="0.3"/>
  <pageSetup paperSize="9" orientation="portrait" r:id="rId1"/>
  <ignoredErrors>
    <ignoredError sqref="A3:A10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C503A1EE-C1E5-B74D-8EAA-AB0A1584602D}">
            <xm:f>'DATOS SOLICITANTE'!$G$14</xm:f>
            <xm:f>'DATOS SOLICITANTE'!$H$14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H3:H101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LISTA_BAREMOS!$A$2:$A$11</xm:f>
          </x14:formula1>
          <xm:sqref>D3:D101</xm:sqref>
        </x14:dataValidation>
        <x14:dataValidation type="list" allowBlank="1" showInputMessage="1" showErrorMessage="1">
          <x14:formula1>
            <xm:f>LISTA_BAREMOS!$A$2:$A$12</xm:f>
          </x14:formula1>
          <xm:sqref>V3:V101</xm:sqref>
        </x14:dataValidation>
        <x14:dataValidation type="date" errorStyle="warning" allowBlank="1" showErrorMessage="1" errorTitle="Fecha fuera de Rango" error="La contribución debe haber sido publicada en el periodo comprendido entre 6 años antes de la fecha de defensa de la tesis y la fecha de la publicación de la convocatoria de Premios de Doctorado.">
          <x14:formula1>
            <xm:f>EDATE('DATOS SOLICITANTE'!$C$14,-72)</xm:f>
          </x14:formula1>
          <x14:formula2>
            <xm:f>44601</xm:f>
          </x14:formula2>
          <xm:sqref>H3:H101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33"/>
  <sheetViews>
    <sheetView zoomScale="125" zoomScaleNormal="140" workbookViewId="0">
      <selection activeCell="F11" sqref="F11"/>
    </sheetView>
  </sheetViews>
  <sheetFormatPr baseColWidth="10" defaultColWidth="10.875" defaultRowHeight="15.75"/>
  <cols>
    <col min="1" max="1" width="1.875" style="2" customWidth="1"/>
    <col min="2" max="2" width="69.625" style="2" customWidth="1"/>
    <col min="3" max="3" width="4.125" style="2" bestFit="1" customWidth="1"/>
    <col min="4" max="4" width="15" style="2" bestFit="1" customWidth="1"/>
    <col min="5" max="5" width="15.625" style="2" bestFit="1" customWidth="1"/>
    <col min="6" max="7" width="15.375" style="2" customWidth="1"/>
    <col min="8" max="8" width="16.875" style="2" customWidth="1"/>
    <col min="9" max="16384" width="10.875" style="2"/>
  </cols>
  <sheetData>
    <row r="1" spans="2:8">
      <c r="D1" s="120"/>
      <c r="E1" s="180" t="s">
        <v>75</v>
      </c>
      <c r="F1" s="180"/>
      <c r="G1" s="179">
        <f>'DATOS SOLICITANTE'!C12</f>
        <v>0</v>
      </c>
      <c r="H1" s="179"/>
    </row>
    <row r="2" spans="2:8" ht="6" customHeight="1" thickBot="1">
      <c r="D2" s="120"/>
      <c r="E2" s="120"/>
      <c r="F2" s="120"/>
      <c r="G2" s="120"/>
      <c r="H2" s="120"/>
    </row>
    <row r="3" spans="2:8">
      <c r="B3" s="108" t="s">
        <v>41</v>
      </c>
      <c r="C3" s="108"/>
      <c r="D3" s="121" t="s">
        <v>83</v>
      </c>
      <c r="E3" s="121" t="s">
        <v>84</v>
      </c>
      <c r="F3" s="122" t="s">
        <v>141</v>
      </c>
      <c r="G3" s="123" t="s">
        <v>54</v>
      </c>
      <c r="H3" s="123" t="s">
        <v>66</v>
      </c>
    </row>
    <row r="4" spans="2:8">
      <c r="B4" s="77" t="s">
        <v>72</v>
      </c>
      <c r="C4" t="s">
        <v>9</v>
      </c>
      <c r="D4" s="124">
        <f>COUNTIF(CONTRIBUCIONES!$A$3:$A$101, "C1")</f>
        <v>0</v>
      </c>
      <c r="E4" s="125">
        <f>SUMIFS(CONTRIBUCIONES!$L$3:$L$101,CONTRIBUCIONES!$A$3:$A$101,'PUNTUACIÓN CONTRIBUCIONES'!C4)</f>
        <v>0</v>
      </c>
      <c r="F4" s="126" t="str">
        <f>IF('DATOS SOLICITANTE'!$C$12="Ciencias Sociales (LDAE)",VLOOKUP(C4,LISTA_BAREMOS!$B$2:$E$11,3,FALSE),IF('DATOS SOLICITANTE'!$C$12="Ciencias Sociales (LDAF)",VLOOKUP(C4,LISTA_BAREMOS!$B$2:$E$11,3,FALSE),IF('DATOS SOLICITANTE'!$C$12="Ciencias de la Salud (LDAF)",VLOOKUP(C4,LISTA_BAREMOS!$B$2:$E$11,2,FALSE),IF('DATOS SOLICITANTE'!$C$12="Ciencias Sociales (LDAM)",VLOOKUP(C4,LISTA_BAREMOS!$B$2:$E$11,3,FALSE),IF('DATOS SOLICITANTE'!$C$12="Ciencias Experimentales (LDAM)",VLOOKUP(C4,LISTA_BAREMOS!$B$2:$E$11,2,FALSE),IF('DATOS SOLICITANTE'!$C$12="Ciencias Experimentales (LDBI)",VLOOKUP(C4,LISTA_BAREMOS!$B$2:$E$11,2,FALSE),IF('DATOS SOLICITANTE'!$C$12="Ciencias de la Salud (LDBI)",VLOOKUP(C4,LISTA_BAREMOS!$B$2:$E$11,2,FALSE),IF('DATOS SOLICITANTE'!$C$12="Ingeniería y Arquitectura (LDBI)",VLOOKUP(C4,LISTA_BAREMOS!$B$2:$E$11,2,FALSE),IF('DATOS SOLICITANTE'!$C$12="Artes y Humanidades (LDHH)",VLOOKUP(C4,LISTA_BAREMOS!$B$2:$E$11,4,FALSE),IF('DATOS SOLICITANTE'!$C$12="Ciencias Jurídicas (LDJP)",VLOOKUP(C4,LISTA_BAREMOS!$B$2:$E$11,4,FALSE),IF('DATOS SOLICITANTE'!$C$12="Ciencias Sociales (LDJP)",VLOOKUP(C4,LISTA_BAREMOS!$B$2:$E$11,3,FALSE),IF('DATOS SOLICITANTE'!$C$12="Ciencias Sociales (LDMI)",VLOOKUP(C4,LISTA_BAREMOS!$B$2:$E$11,3,FALSE),IF('DATOS SOLICITANTE'!$C$12="Ciencias de la Salud (LDNF)",VLOOKUP(C4,LISTA_BAREMOS!$B$2:$E$11,2,FALSE),IF('DATOS SOLICITANTE'!$C$12="Ciencias Sociales (LDSO)",VLOOKUP(C4,LISTA_BAREMOS!$B$2:$E$11,3,FALSE),""))))))))))))))</f>
        <v/>
      </c>
      <c r="G4" s="127" t="str">
        <f t="shared" ref="G4:G13" si="0">IF(E4=0,"",E4*F4)</f>
        <v/>
      </c>
      <c r="H4" s="127" t="str">
        <f>IF(E4=0,"",G4*15)</f>
        <v/>
      </c>
    </row>
    <row r="5" spans="2:8">
      <c r="B5" s="77" t="s">
        <v>76</v>
      </c>
      <c r="C5" t="s">
        <v>10</v>
      </c>
      <c r="D5" s="124">
        <f>COUNTIF(CONTRIBUCIONES!$A$3:$A$101, "C2")</f>
        <v>0</v>
      </c>
      <c r="E5" s="125">
        <f>SUMIFS(CONTRIBUCIONES!$L$3:$L$101,CONTRIBUCIONES!$A$3:$A$101,'PUNTUACIÓN CONTRIBUCIONES'!C5)</f>
        <v>0</v>
      </c>
      <c r="F5" s="126" t="str">
        <f>IF('DATOS SOLICITANTE'!$C$12="Ciencias Sociales (LDAE)",VLOOKUP(C5,LISTA_BAREMOS!$B$2:$E$11,3,FALSE),IF('DATOS SOLICITANTE'!$C$12="Ciencias Sociales (LDAF)",VLOOKUP(C5,LISTA_BAREMOS!$B$2:$E$11,3,FALSE),IF('DATOS SOLICITANTE'!$C$12="Ciencias de la Salud (LDAF)",VLOOKUP(C5,LISTA_BAREMOS!$B$2:$E$11,2,FALSE),IF('DATOS SOLICITANTE'!$C$12="Ciencias Sociales (LDAM)",VLOOKUP(C5,LISTA_BAREMOS!$B$2:$E$11,3,FALSE),IF('DATOS SOLICITANTE'!$C$12="Ciencias Experimentales (LDAM)",VLOOKUP(C5,LISTA_BAREMOS!$B$2:$E$11,2,FALSE),IF('DATOS SOLICITANTE'!$C$12="Ciencias Experimentales (LDBI)",VLOOKUP(C5,LISTA_BAREMOS!$B$2:$E$11,2,FALSE),IF('DATOS SOLICITANTE'!$C$12="Ciencias de la Salud (LDBI)",VLOOKUP(C5,LISTA_BAREMOS!$B$2:$E$11,2,FALSE),IF('DATOS SOLICITANTE'!$C$12="Ingeniería y Arquitectura (LDBI)",VLOOKUP(C5,LISTA_BAREMOS!$B$2:$E$11,2,FALSE),IF('DATOS SOLICITANTE'!$C$12="Artes y Humanidades (LDHH)",VLOOKUP(C5,LISTA_BAREMOS!$B$2:$E$11,4,FALSE),IF('DATOS SOLICITANTE'!$C$12="Ciencias Jurídicas (LDJP)",VLOOKUP(C5,LISTA_BAREMOS!$B$2:$E$11,4,FALSE),IF('DATOS SOLICITANTE'!$C$12="Ciencias Sociales (LDJP)",VLOOKUP(C5,LISTA_BAREMOS!$B$2:$E$11,3,FALSE),IF('DATOS SOLICITANTE'!$C$12="Ciencias Sociales (LDMI)",VLOOKUP(C5,LISTA_BAREMOS!$B$2:$E$11,3,FALSE),IF('DATOS SOLICITANTE'!$C$12="Ciencias de la Salud (LDNF)",VLOOKUP(C5,LISTA_BAREMOS!$B$2:$E$11,2,FALSE),IF('DATOS SOLICITANTE'!$C$12="Ciencias Sociales (LDSO)",VLOOKUP(C5,LISTA_BAREMOS!$B$2:$E$11,3,FALSE),""))))))))))))))</f>
        <v/>
      </c>
      <c r="G5" s="127" t="str">
        <f t="shared" si="0"/>
        <v/>
      </c>
      <c r="H5" s="127" t="str">
        <f t="shared" ref="H5:H10" si="1">IF(E5=0,"",G5*15)</f>
        <v/>
      </c>
    </row>
    <row r="6" spans="2:8">
      <c r="B6" s="78" t="s">
        <v>73</v>
      </c>
      <c r="C6" t="s">
        <v>11</v>
      </c>
      <c r="D6" s="124">
        <f>COUNTIF(CONTRIBUCIONES!$A$3:$A$101, "C3")</f>
        <v>0</v>
      </c>
      <c r="E6" s="125">
        <f>SUMIFS(CONTRIBUCIONES!$L$3:$L$101,CONTRIBUCIONES!$A$3:$A$101,'PUNTUACIÓN CONTRIBUCIONES'!C6)</f>
        <v>0</v>
      </c>
      <c r="F6" s="126" t="str">
        <f>IF('DATOS SOLICITANTE'!$C$12="Ciencias Sociales (LDAE)",VLOOKUP(C6,LISTA_BAREMOS!$B$2:$E$11,3,FALSE),IF('DATOS SOLICITANTE'!$C$12="Ciencias Sociales (LDAF)",VLOOKUP(C6,LISTA_BAREMOS!$B$2:$E$11,3,FALSE),IF('DATOS SOLICITANTE'!$C$12="Ciencias de la Salud (LDAF)",VLOOKUP(C6,LISTA_BAREMOS!$B$2:$E$11,2,FALSE),IF('DATOS SOLICITANTE'!$C$12="Ciencias Sociales (LDAM)",VLOOKUP(C6,LISTA_BAREMOS!$B$2:$E$11,3,FALSE),IF('DATOS SOLICITANTE'!$C$12="Ciencias Experimentales (LDAM)",VLOOKUP(C6,LISTA_BAREMOS!$B$2:$E$11,2,FALSE),IF('DATOS SOLICITANTE'!$C$12="Ciencias Experimentales (LDBI)",VLOOKUP(C6,LISTA_BAREMOS!$B$2:$E$11,2,FALSE),IF('DATOS SOLICITANTE'!$C$12="Ciencias de la Salud (LDBI)",VLOOKUP(C6,LISTA_BAREMOS!$B$2:$E$11,2,FALSE),IF('DATOS SOLICITANTE'!$C$12="Ingeniería y Arquitectura (LDBI)",VLOOKUP(C6,LISTA_BAREMOS!$B$2:$E$11,2,FALSE),IF('DATOS SOLICITANTE'!$C$12="Artes y Humanidades (LDHH)",VLOOKUP(C6,LISTA_BAREMOS!$B$2:$E$11,4,FALSE),IF('DATOS SOLICITANTE'!$C$12="Ciencias Jurídicas (LDJP)",VLOOKUP(C6,LISTA_BAREMOS!$B$2:$E$11,4,FALSE),IF('DATOS SOLICITANTE'!$C$12="Ciencias Sociales (LDJP)",VLOOKUP(C6,LISTA_BAREMOS!$B$2:$E$11,3,FALSE),IF('DATOS SOLICITANTE'!$C$12="Ciencias Sociales (LDMI)",VLOOKUP(C6,LISTA_BAREMOS!$B$2:$E$11,3,FALSE),IF('DATOS SOLICITANTE'!$C$12="Ciencias de la Salud (LDNF)",VLOOKUP(C6,LISTA_BAREMOS!$B$2:$E$11,2,FALSE),IF('DATOS SOLICITANTE'!$C$12="Ciencias Sociales (LDSO)",VLOOKUP(C6,LISTA_BAREMOS!$B$2:$E$11,3,FALSE),""))))))))))))))</f>
        <v/>
      </c>
      <c r="G6" s="127" t="str">
        <f t="shared" si="0"/>
        <v/>
      </c>
      <c r="H6" s="127" t="str">
        <f t="shared" si="1"/>
        <v/>
      </c>
    </row>
    <row r="7" spans="2:8">
      <c r="B7" s="78" t="s">
        <v>77</v>
      </c>
      <c r="C7" t="s">
        <v>12</v>
      </c>
      <c r="D7" s="124">
        <f>COUNTIF(CONTRIBUCIONES!$A$3:$A$101, "C4")</f>
        <v>0</v>
      </c>
      <c r="E7" s="125">
        <f>SUMIFS(CONTRIBUCIONES!$L$3:$L$101,CONTRIBUCIONES!$A$3:$A$101,'PUNTUACIÓN CONTRIBUCIONES'!C7)</f>
        <v>0</v>
      </c>
      <c r="F7" s="126" t="str">
        <f>IF('DATOS SOLICITANTE'!$C$12="Ciencias Sociales (LDAE)",VLOOKUP(C7,LISTA_BAREMOS!$B$2:$E$11,3,FALSE),IF('DATOS SOLICITANTE'!$C$12="Ciencias Sociales (LDAF)",VLOOKUP(C7,LISTA_BAREMOS!$B$2:$E$11,3,FALSE),IF('DATOS SOLICITANTE'!$C$12="Ciencias de la Salud (LDAF)",VLOOKUP(C7,LISTA_BAREMOS!$B$2:$E$11,2,FALSE),IF('DATOS SOLICITANTE'!$C$12="Ciencias Sociales (LDAM)",VLOOKUP(C7,LISTA_BAREMOS!$B$2:$E$11,3,FALSE),IF('DATOS SOLICITANTE'!$C$12="Ciencias Experimentales (LDAM)",VLOOKUP(C7,LISTA_BAREMOS!$B$2:$E$11,2,FALSE),IF('DATOS SOLICITANTE'!$C$12="Ciencias Experimentales (LDBI)",VLOOKUP(C7,LISTA_BAREMOS!$B$2:$E$11,2,FALSE),IF('DATOS SOLICITANTE'!$C$12="Ciencias de la Salud (LDBI)",VLOOKUP(C7,LISTA_BAREMOS!$B$2:$E$11,2,FALSE),IF('DATOS SOLICITANTE'!$C$12="Ingeniería y Arquitectura (LDBI)",VLOOKUP(C7,LISTA_BAREMOS!$B$2:$E$11,2,FALSE),IF('DATOS SOLICITANTE'!$C$12="Artes y Humanidades (LDHH)",VLOOKUP(C7,LISTA_BAREMOS!$B$2:$E$11,4,FALSE),IF('DATOS SOLICITANTE'!$C$12="Ciencias Jurídicas (LDJP)",VLOOKUP(C7,LISTA_BAREMOS!$B$2:$E$11,4,FALSE),IF('DATOS SOLICITANTE'!$C$12="Ciencias Sociales (LDJP)",VLOOKUP(C7,LISTA_BAREMOS!$B$2:$E$11,3,FALSE),IF('DATOS SOLICITANTE'!$C$12="Ciencias Sociales (LDMI)",VLOOKUP(C7,LISTA_BAREMOS!$B$2:$E$11,3,FALSE),IF('DATOS SOLICITANTE'!$C$12="Ciencias de la Salud (LDNF)",VLOOKUP(C7,LISTA_BAREMOS!$B$2:$E$11,2,FALSE),IF('DATOS SOLICITANTE'!$C$12="Ciencias Sociales (LDSO)",VLOOKUP(C7,LISTA_BAREMOS!$B$2:$E$11,3,FALSE),""))))))))))))))</f>
        <v/>
      </c>
      <c r="G7" s="127" t="str">
        <f t="shared" si="0"/>
        <v/>
      </c>
      <c r="H7" s="127" t="str">
        <f t="shared" si="1"/>
        <v/>
      </c>
    </row>
    <row r="8" spans="2:8">
      <c r="B8" s="78" t="s">
        <v>8</v>
      </c>
      <c r="C8" t="s">
        <v>13</v>
      </c>
      <c r="D8" s="124">
        <f>COUNTIF(CONTRIBUCIONES!$A$3:$A$101, "C5")</f>
        <v>0</v>
      </c>
      <c r="E8" s="125">
        <f>SUMIFS(CONTRIBUCIONES!$L$3:$L$101,CONTRIBUCIONES!$A$3:$A$101,'PUNTUACIÓN CONTRIBUCIONES'!C8)</f>
        <v>0</v>
      </c>
      <c r="F8" s="126" t="str">
        <f>IF('DATOS SOLICITANTE'!$C$12="Ciencias Sociales (LDAE)",VLOOKUP(C8,LISTA_BAREMOS!$B$2:$E$11,3,FALSE),IF('DATOS SOLICITANTE'!$C$12="Ciencias Sociales (LDAF)",VLOOKUP(C8,LISTA_BAREMOS!$B$2:$E$11,3,FALSE),IF('DATOS SOLICITANTE'!$C$12="Ciencias de la Salud (LDAF)",VLOOKUP(C8,LISTA_BAREMOS!$B$2:$E$11,2,FALSE),IF('DATOS SOLICITANTE'!$C$12="Ciencias Sociales (LDAM)",VLOOKUP(C8,LISTA_BAREMOS!$B$2:$E$11,3,FALSE),IF('DATOS SOLICITANTE'!$C$12="Ciencias Experimentales (LDAM)",VLOOKUP(C8,LISTA_BAREMOS!$B$2:$E$11,2,FALSE),IF('DATOS SOLICITANTE'!$C$12="Ciencias Experimentales (LDBI)",VLOOKUP(C8,LISTA_BAREMOS!$B$2:$E$11,2,FALSE),IF('DATOS SOLICITANTE'!$C$12="Ciencias de la Salud (LDBI)",VLOOKUP(C8,LISTA_BAREMOS!$B$2:$E$11,2,FALSE),IF('DATOS SOLICITANTE'!$C$12="Ingeniería y Arquitectura (LDBI)",VLOOKUP(C8,LISTA_BAREMOS!$B$2:$E$11,2,FALSE),IF('DATOS SOLICITANTE'!$C$12="Artes y Humanidades (LDHH)",VLOOKUP(C8,LISTA_BAREMOS!$B$2:$E$11,4,FALSE),IF('DATOS SOLICITANTE'!$C$12="Ciencias Jurídicas (LDJP)",VLOOKUP(C8,LISTA_BAREMOS!$B$2:$E$11,4,FALSE),IF('DATOS SOLICITANTE'!$C$12="Ciencias Sociales (LDJP)",VLOOKUP(C8,LISTA_BAREMOS!$B$2:$E$11,3,FALSE),IF('DATOS SOLICITANTE'!$C$12="Ciencias Sociales (LDMI)",VLOOKUP(C8,LISTA_BAREMOS!$B$2:$E$11,3,FALSE),IF('DATOS SOLICITANTE'!$C$12="Ciencias de la Salud (LDNF)",VLOOKUP(C8,LISTA_BAREMOS!$B$2:$E$11,2,FALSE),IF('DATOS SOLICITANTE'!$C$12="Ciencias Sociales (LDSO)",VLOOKUP(C8,LISTA_BAREMOS!$B$2:$E$11,3,FALSE),""))))))))))))))</f>
        <v/>
      </c>
      <c r="G8" s="127" t="str">
        <f t="shared" si="0"/>
        <v/>
      </c>
      <c r="H8" s="127" t="str">
        <f t="shared" si="1"/>
        <v/>
      </c>
    </row>
    <row r="9" spans="2:8">
      <c r="B9" s="78" t="s">
        <v>78</v>
      </c>
      <c r="C9" t="s">
        <v>14</v>
      </c>
      <c r="D9" s="124">
        <f>COUNTIF(CONTRIBUCIONES!$A$3:$A$101, "C6")</f>
        <v>0</v>
      </c>
      <c r="E9" s="125">
        <f>SUMIFS(CONTRIBUCIONES!$L$3:$L$101,CONTRIBUCIONES!$A$3:$A$101,'PUNTUACIÓN CONTRIBUCIONES'!C9)</f>
        <v>0</v>
      </c>
      <c r="F9" s="126" t="str">
        <f>IF('DATOS SOLICITANTE'!$C$12="Ciencias Sociales (LDAE)",VLOOKUP(C9,LISTA_BAREMOS!$B$2:$E$11,3,FALSE),IF('DATOS SOLICITANTE'!$C$12="Ciencias Sociales (LDAF)",VLOOKUP(C9,LISTA_BAREMOS!$B$2:$E$11,3,FALSE),IF('DATOS SOLICITANTE'!$C$12="Ciencias de la Salud (LDAF)",VLOOKUP(C9,LISTA_BAREMOS!$B$2:$E$11,2,FALSE),IF('DATOS SOLICITANTE'!$C$12="Ciencias Sociales (LDAM)",VLOOKUP(C9,LISTA_BAREMOS!$B$2:$E$11,3,FALSE),IF('DATOS SOLICITANTE'!$C$12="Ciencias Experimentales (LDAM)",VLOOKUP(C9,LISTA_BAREMOS!$B$2:$E$11,2,FALSE),IF('DATOS SOLICITANTE'!$C$12="Ciencias Experimentales (LDBI)",VLOOKUP(C9,LISTA_BAREMOS!$B$2:$E$11,2,FALSE),IF('DATOS SOLICITANTE'!$C$12="Ciencias de la Salud (LDBI)",VLOOKUP(C9,LISTA_BAREMOS!$B$2:$E$11,2,FALSE),IF('DATOS SOLICITANTE'!$C$12="Ingeniería y Arquitectura (LDBI)",VLOOKUP(C9,LISTA_BAREMOS!$B$2:$E$11,2,FALSE),IF('DATOS SOLICITANTE'!$C$12="Artes y Humanidades (LDHH)",VLOOKUP(C9,LISTA_BAREMOS!$B$2:$E$11,4,FALSE),IF('DATOS SOLICITANTE'!$C$12="Ciencias Jurídicas (LDJP)",VLOOKUP(C9,LISTA_BAREMOS!$B$2:$E$11,4,FALSE),IF('DATOS SOLICITANTE'!$C$12="Ciencias Sociales (LDJP)",VLOOKUP(C9,LISTA_BAREMOS!$B$2:$E$11,3,FALSE),IF('DATOS SOLICITANTE'!$C$12="Ciencias Sociales (LDMI)",VLOOKUP(C9,LISTA_BAREMOS!$B$2:$E$11,3,FALSE),IF('DATOS SOLICITANTE'!$C$12="Ciencias de la Salud (LDNF)",VLOOKUP(C9,LISTA_BAREMOS!$B$2:$E$11,2,FALSE),IF('DATOS SOLICITANTE'!$C$12="Ciencias Sociales (LDSO)",VLOOKUP(C9,LISTA_BAREMOS!$B$2:$E$11,3,FALSE),""))))))))))))))</f>
        <v/>
      </c>
      <c r="G9" s="127" t="str">
        <f t="shared" si="0"/>
        <v/>
      </c>
      <c r="H9" s="127" t="str">
        <f t="shared" si="1"/>
        <v/>
      </c>
    </row>
    <row r="10" spans="2:8">
      <c r="B10" s="78" t="s">
        <v>79</v>
      </c>
      <c r="C10" t="s">
        <v>15</v>
      </c>
      <c r="D10" s="124">
        <f>COUNTIF(CONTRIBUCIONES!$A$3:$A$101, "C7")</f>
        <v>0</v>
      </c>
      <c r="E10" s="125">
        <f>SUMIFS(CONTRIBUCIONES!$L$3:$L$101,CONTRIBUCIONES!$A$3:$A$101,'PUNTUACIÓN CONTRIBUCIONES'!C10)</f>
        <v>0</v>
      </c>
      <c r="F10" s="126" t="str">
        <f>IF('DATOS SOLICITANTE'!$C$12="Ciencias Sociales (LDAE)",VLOOKUP(C10,LISTA_BAREMOS!$B$2:$E$11,3,FALSE),IF('DATOS SOLICITANTE'!$C$12="Ciencias Sociales (LDAF)",VLOOKUP(C10,LISTA_BAREMOS!$B$2:$E$11,3,FALSE),IF('DATOS SOLICITANTE'!$C$12="Ciencias de la Salud (LDAF)",VLOOKUP(C10,LISTA_BAREMOS!$B$2:$E$11,2,FALSE),IF('DATOS SOLICITANTE'!$C$12="Ciencias Sociales (LDAM)",VLOOKUP(C10,LISTA_BAREMOS!$B$2:$E$11,3,FALSE),IF('DATOS SOLICITANTE'!$C$12="Ciencias Experimentales (LDAM)",VLOOKUP(C10,LISTA_BAREMOS!$B$2:$E$11,2,FALSE),IF('DATOS SOLICITANTE'!$C$12="Ciencias Experimentales (LDBI)",VLOOKUP(C10,LISTA_BAREMOS!$B$2:$E$11,2,FALSE),IF('DATOS SOLICITANTE'!$C$12="Ciencias de la Salud (LDBI)",VLOOKUP(C10,LISTA_BAREMOS!$B$2:$E$11,2,FALSE),IF('DATOS SOLICITANTE'!$C$12="Ingeniería y Arquitectura (LDBI)",VLOOKUP(C10,LISTA_BAREMOS!$B$2:$E$11,2,FALSE),IF('DATOS SOLICITANTE'!$C$12="Artes y Humanidades (LDHH)",VLOOKUP(C10,LISTA_BAREMOS!$B$2:$E$11,4,FALSE),IF('DATOS SOLICITANTE'!$C$12="Ciencias Jurídicas (LDJP)",VLOOKUP(C10,LISTA_BAREMOS!$B$2:$E$11,4,FALSE),IF('DATOS SOLICITANTE'!$C$12="Ciencias Sociales (LDJP)",VLOOKUP(C10,LISTA_BAREMOS!$B$2:$E$11,3,FALSE),IF('DATOS SOLICITANTE'!$C$12="Ciencias Sociales (LDMI)",VLOOKUP(C10,LISTA_BAREMOS!$B$2:$E$11,3,FALSE),IF('DATOS SOLICITANTE'!$C$12="Ciencias de la Salud (LDNF)",VLOOKUP(C10,LISTA_BAREMOS!$B$2:$E$11,2,FALSE),IF('DATOS SOLICITANTE'!$C$12="Ciencias Sociales (LDSO)",VLOOKUP(C10,LISTA_BAREMOS!$B$2:$E$11,3,FALSE),""))))))))))))))</f>
        <v/>
      </c>
      <c r="G10" s="127" t="str">
        <f t="shared" si="0"/>
        <v/>
      </c>
      <c r="H10" s="127" t="str">
        <f t="shared" si="1"/>
        <v/>
      </c>
    </row>
    <row r="11" spans="2:8">
      <c r="B11" s="78" t="s">
        <v>70</v>
      </c>
      <c r="C11" t="s">
        <v>16</v>
      </c>
      <c r="D11" s="124">
        <f>COUNTIF(CONTRIBUCIONES!$A$3:$A$101, "C8")</f>
        <v>0</v>
      </c>
      <c r="E11" s="125">
        <f>SUMIFS(CONTRIBUCIONES!$L$3:$L$101,CONTRIBUCIONES!$A$3:$A$101,'PUNTUACIÓN CONTRIBUCIONES'!C11)</f>
        <v>0</v>
      </c>
      <c r="F11" s="126" t="str">
        <f>IF('DATOS SOLICITANTE'!$C$12="Ciencias Sociales (LDAE)",VLOOKUP(C11,LISTA_BAREMOS!$B$2:$E$11,3,FALSE),IF('DATOS SOLICITANTE'!$C$12="Ciencias Sociales (LDAF)",VLOOKUP(C11,LISTA_BAREMOS!$B$2:$E$11,3,FALSE),IF('DATOS SOLICITANTE'!$C$12="Ciencias de la Salud (LDAF)",VLOOKUP(C11,LISTA_BAREMOS!$B$2:$E$11,2,FALSE),IF('DATOS SOLICITANTE'!$C$12="Ciencias Sociales (LDAM)",VLOOKUP(C11,LISTA_BAREMOS!$B$2:$E$11,3,FALSE),IF('DATOS SOLICITANTE'!$C$12="Ciencias Experimentales (LDAM)",VLOOKUP(C11,LISTA_BAREMOS!$B$2:$E$11,2,FALSE),IF('DATOS SOLICITANTE'!$C$12="Ciencias Experimentales (LDBI)",VLOOKUP(C11,LISTA_BAREMOS!$B$2:$E$11,2,FALSE),IF('DATOS SOLICITANTE'!$C$12="Ciencias de la Salud (LDBI)",VLOOKUP(C11,LISTA_BAREMOS!$B$2:$E$11,2,FALSE),IF('DATOS SOLICITANTE'!$C$12="Ingeniería y Arquitectura (LDBI)",VLOOKUP(C11,LISTA_BAREMOS!$B$2:$E$11,2,FALSE),IF('DATOS SOLICITANTE'!$C$12="Artes y Humanidades (LDHH)",VLOOKUP(C11,LISTA_BAREMOS!$B$2:$E$11,4,FALSE),IF('DATOS SOLICITANTE'!$C$12="Ciencias Jurídicas (LDJP)",VLOOKUP(C11,LISTA_BAREMOS!$B$2:$E$11,4,FALSE),IF('DATOS SOLICITANTE'!$C$12="Ciencias Sociales (LDJP)",VLOOKUP(C11,LISTA_BAREMOS!$B$2:$E$11,3,FALSE),IF('DATOS SOLICITANTE'!$C$12="Ciencias Sociales (LDMI)",VLOOKUP(C11,LISTA_BAREMOS!$B$2:$E$11,3,FALSE),IF('DATOS SOLICITANTE'!$C$12="Ciencias de la Salud (LDNF)",VLOOKUP(C11,LISTA_BAREMOS!$B$2:$E$11,2,FALSE),IF('DATOS SOLICITANTE'!$C$12="Ciencias Sociales (LDSO)",VLOOKUP(C11,LISTA_BAREMOS!$B$2:$E$11,3,FALSE),""))))))))))))))</f>
        <v/>
      </c>
      <c r="G11" s="127" t="str">
        <f t="shared" si="0"/>
        <v/>
      </c>
      <c r="H11" s="127" t="str">
        <f>IF(E11=0,"",G11*15)</f>
        <v/>
      </c>
    </row>
    <row r="12" spans="2:8">
      <c r="B12" s="78" t="s">
        <v>150</v>
      </c>
      <c r="C12" t="s">
        <v>69</v>
      </c>
      <c r="D12" s="124">
        <f>COUNTIF(CONTRIBUCIONES!$A$3:$A$101, "C9")</f>
        <v>0</v>
      </c>
      <c r="E12" s="125">
        <f>SUMIFS(CONTRIBUCIONES!$L$3:$L$101,CONTRIBUCIONES!$A$3:$A$101,'PUNTUACIÓN CONTRIBUCIONES'!C12)</f>
        <v>0</v>
      </c>
      <c r="F12" s="126" t="str">
        <f>IF('DATOS SOLICITANTE'!$C$12="Ciencias Sociales (LDAE)",VLOOKUP(C12,LISTA_BAREMOS!$B$2:$E$11,3,FALSE),IF('DATOS SOLICITANTE'!$C$12="Ciencias Sociales (LDAF)",VLOOKUP(C12,LISTA_BAREMOS!$B$2:$E$11,3,FALSE),IF('DATOS SOLICITANTE'!$C$12="Ciencias de la Salud (LDAF)",VLOOKUP(C12,LISTA_BAREMOS!$B$2:$E$11,2,FALSE),IF('DATOS SOLICITANTE'!$C$12="Ciencias Sociales (LDAM)",VLOOKUP(C12,LISTA_BAREMOS!$B$2:$E$11,3,FALSE),IF('DATOS SOLICITANTE'!$C$12="Ciencias Experimentales (LDAM)",VLOOKUP(C12,LISTA_BAREMOS!$B$2:$E$11,2,FALSE),IF('DATOS SOLICITANTE'!$C$12="Ciencias Experimentales (LDBI)",VLOOKUP(C12,LISTA_BAREMOS!$B$2:$E$11,2,FALSE),IF('DATOS SOLICITANTE'!$C$12="Ciencias de la Salud (LDBI)",VLOOKUP(C12,LISTA_BAREMOS!$B$2:$E$11,2,FALSE),IF('DATOS SOLICITANTE'!$C$12="Ingeniería y Arquitectura (LDBI)",VLOOKUP(C12,LISTA_BAREMOS!$B$2:$E$11,2,FALSE),IF('DATOS SOLICITANTE'!$C$12="Artes y Humanidades (LDHH)",VLOOKUP(C12,LISTA_BAREMOS!$B$2:$E$11,4,FALSE),IF('DATOS SOLICITANTE'!$C$12="Ciencias Jurídicas (LDJP)",VLOOKUP(C12,LISTA_BAREMOS!$B$2:$E$11,4,FALSE),IF('DATOS SOLICITANTE'!$C$12="Ciencias Sociales (LDJP)",VLOOKUP(C12,LISTA_BAREMOS!$B$2:$E$11,3,FALSE),IF('DATOS SOLICITANTE'!$C$12="Ciencias Sociales (LDMI)",VLOOKUP(C12,LISTA_BAREMOS!$B$2:$E$11,3,FALSE),IF('DATOS SOLICITANTE'!$C$12="Ciencias de la Salud (LDNF)",VLOOKUP(C12,LISTA_BAREMOS!$B$2:$E$11,2,FALSE),IF('DATOS SOLICITANTE'!$C$12="Ciencias Sociales (LDSO)",VLOOKUP(C12,LISTA_BAREMOS!$B$2:$E$11,3,FALSE),""))))))))))))))</f>
        <v/>
      </c>
      <c r="G12" s="127" t="str">
        <f t="shared" si="0"/>
        <v/>
      </c>
      <c r="H12" s="127" t="str">
        <f>IF(E12=0,"",G12*15)</f>
        <v/>
      </c>
    </row>
    <row r="13" spans="2:8">
      <c r="B13" s="78" t="s">
        <v>68</v>
      </c>
      <c r="C13" t="s">
        <v>71</v>
      </c>
      <c r="D13" s="124">
        <f>COUNTIF(CONTRIBUCIONES!$A$3:$A$101, "C10")</f>
        <v>0</v>
      </c>
      <c r="E13" s="125">
        <f>SUMIFS(CONTRIBUCIONES!$L$3:$L$101,CONTRIBUCIONES!$A$3:$A$101,'PUNTUACIÓN CONTRIBUCIONES'!C13)</f>
        <v>0</v>
      </c>
      <c r="F13" s="126" t="str">
        <f>IF('DATOS SOLICITANTE'!$C$12="Ciencias Sociales (LDAE)",VLOOKUP(C13,LISTA_BAREMOS!$B$2:$E$11,3,FALSE),IF('DATOS SOLICITANTE'!$C$12="Ciencias Sociales (LDAF)",VLOOKUP(C13,LISTA_BAREMOS!$B$2:$E$11,3,FALSE),IF('DATOS SOLICITANTE'!$C$12="Ciencias de la Salud (LDAF)",VLOOKUP(C13,LISTA_BAREMOS!$B$2:$E$11,2,FALSE),IF('DATOS SOLICITANTE'!$C$12="Ciencias Sociales (LDAM)",VLOOKUP(C13,LISTA_BAREMOS!$B$2:$E$11,3,FALSE),IF('DATOS SOLICITANTE'!$C$12="Ciencias Experimentales (LDAM)",VLOOKUP(C13,LISTA_BAREMOS!$B$2:$E$11,2,FALSE),IF('DATOS SOLICITANTE'!$C$12="Ciencias Experimentales (LDBI)",VLOOKUP(C13,LISTA_BAREMOS!$B$2:$E$11,2,FALSE),IF('DATOS SOLICITANTE'!$C$12="Ciencias de la Salud (LDBI)",VLOOKUP(C13,LISTA_BAREMOS!$B$2:$E$11,2,FALSE),IF('DATOS SOLICITANTE'!$C$12="Ingeniería y Arquitectura (LDBI)",VLOOKUP(C13,LISTA_BAREMOS!$B$2:$E$11,2,FALSE),IF('DATOS SOLICITANTE'!$C$12="Artes y Humanidades (LDHH)",VLOOKUP(C13,LISTA_BAREMOS!$B$2:$E$11,4,FALSE),IF('DATOS SOLICITANTE'!$C$12="Ciencias Jurídicas (LDJP)",VLOOKUP(C13,LISTA_BAREMOS!$B$2:$E$11,4,FALSE),IF('DATOS SOLICITANTE'!$C$12="Ciencias Sociales (LDJP)",VLOOKUP(C13,LISTA_BAREMOS!$B$2:$E$11,3,FALSE),IF('DATOS SOLICITANTE'!$C$12="Ciencias Sociales (LDMI)",VLOOKUP(C13,LISTA_BAREMOS!$B$2:$E$11,3,FALSE),IF('DATOS SOLICITANTE'!$C$12="Ciencias de la Salud (LDNF)",VLOOKUP(C13,LISTA_BAREMOS!$B$2:$E$11,2,FALSE),IF('DATOS SOLICITANTE'!$C$12="Ciencias Sociales (LDSO)",VLOOKUP(C13,LISTA_BAREMOS!$B$2:$E$11,3,FALSE),""))))))))))))))</f>
        <v/>
      </c>
      <c r="G13" s="127" t="str">
        <f t="shared" si="0"/>
        <v/>
      </c>
      <c r="H13" s="127" t="str">
        <f>IF(E13=0,"",G13*15)</f>
        <v/>
      </c>
    </row>
    <row r="14" spans="2:8" ht="16.5" thickBot="1">
      <c r="B14" s="16" t="s">
        <v>149</v>
      </c>
      <c r="C14" s="17"/>
      <c r="D14" s="128">
        <f>SUM(D4:D13)</f>
        <v>0</v>
      </c>
      <c r="E14" s="129">
        <f>SUM(E4:E13)</f>
        <v>0</v>
      </c>
      <c r="F14" s="130"/>
      <c r="G14" s="131">
        <f>SUM(G4:G13)</f>
        <v>0</v>
      </c>
      <c r="H14" s="132">
        <f>SUM(H4:H13)</f>
        <v>0</v>
      </c>
    </row>
    <row r="16" spans="2:8">
      <c r="B16" s="54" t="s">
        <v>39</v>
      </c>
      <c r="C16" s="55"/>
      <c r="D16" s="56" t="s">
        <v>83</v>
      </c>
      <c r="E16" s="56" t="s">
        <v>84</v>
      </c>
      <c r="F16" s="57" t="s">
        <v>141</v>
      </c>
      <c r="G16" s="71" t="s">
        <v>54</v>
      </c>
      <c r="H16" s="71" t="s">
        <v>66</v>
      </c>
    </row>
    <row r="17" spans="2:8">
      <c r="B17" s="77" t="s">
        <v>72</v>
      </c>
      <c r="C17" t="s">
        <v>9</v>
      </c>
      <c r="D17" s="124">
        <f>COUNTIF(CONTRIBUCIONES!$M$3:$M$101, "C1")</f>
        <v>0</v>
      </c>
      <c r="E17" s="125">
        <f>SUMIFS(CONTRIBUCIONES!$O$3:$O$101,CONTRIBUCIONES!$M$3:$M$101,'PUNTUACIÓN CONTRIBUCIONES'!C17)</f>
        <v>0</v>
      </c>
      <c r="F17" s="126" t="str">
        <f>F4</f>
        <v/>
      </c>
      <c r="G17" s="133" t="str">
        <f t="shared" ref="G17:G26" si="2">IF(E17=0,"",E17*F17)</f>
        <v/>
      </c>
      <c r="H17" s="133" t="str">
        <f>IF(E17=0,"",G17*15)</f>
        <v/>
      </c>
    </row>
    <row r="18" spans="2:8">
      <c r="B18" s="77" t="s">
        <v>76</v>
      </c>
      <c r="C18" t="s">
        <v>10</v>
      </c>
      <c r="D18" s="124">
        <f>COUNTIF(CONTRIBUCIONES!$M$3:$M$101, "C2")</f>
        <v>0</v>
      </c>
      <c r="E18" s="125">
        <f>SUMIFS(CONTRIBUCIONES!$O$3:$O$101,CONTRIBUCIONES!$M$3:$M$101,'PUNTUACIÓN CONTRIBUCIONES'!C18)</f>
        <v>0</v>
      </c>
      <c r="F18" s="126" t="str">
        <f t="shared" ref="F18:F26" si="3">F5</f>
        <v/>
      </c>
      <c r="G18" s="133" t="str">
        <f t="shared" si="2"/>
        <v/>
      </c>
      <c r="H18" s="133" t="str">
        <f t="shared" ref="H18:H26" si="4">IF(E18=0,"",G18*15)</f>
        <v/>
      </c>
    </row>
    <row r="19" spans="2:8">
      <c r="B19" s="78" t="s">
        <v>73</v>
      </c>
      <c r="C19" t="s">
        <v>11</v>
      </c>
      <c r="D19" s="124">
        <f>COUNTIF(CONTRIBUCIONES!$M$3:$M$101, "C3")</f>
        <v>0</v>
      </c>
      <c r="E19" s="125">
        <f>SUMIFS(CONTRIBUCIONES!$O$3:$O$101,CONTRIBUCIONES!$M$3:$M$101,'PUNTUACIÓN CONTRIBUCIONES'!C19)</f>
        <v>0</v>
      </c>
      <c r="F19" s="126" t="str">
        <f t="shared" si="3"/>
        <v/>
      </c>
      <c r="G19" s="133" t="str">
        <f t="shared" si="2"/>
        <v/>
      </c>
      <c r="H19" s="133" t="str">
        <f t="shared" si="4"/>
        <v/>
      </c>
    </row>
    <row r="20" spans="2:8">
      <c r="B20" s="78" t="s">
        <v>77</v>
      </c>
      <c r="C20" t="s">
        <v>12</v>
      </c>
      <c r="D20" s="124">
        <f>COUNTIF(CONTRIBUCIONES!$M$3:$M$101, "C4")</f>
        <v>0</v>
      </c>
      <c r="E20" s="125">
        <f>SUMIFS(CONTRIBUCIONES!$O$3:$O$101,CONTRIBUCIONES!$M$3:$M$101,'PUNTUACIÓN CONTRIBUCIONES'!C20)</f>
        <v>0</v>
      </c>
      <c r="F20" s="126" t="str">
        <f t="shared" si="3"/>
        <v/>
      </c>
      <c r="G20" s="133" t="str">
        <f t="shared" si="2"/>
        <v/>
      </c>
      <c r="H20" s="133" t="str">
        <f t="shared" si="4"/>
        <v/>
      </c>
    </row>
    <row r="21" spans="2:8">
      <c r="B21" s="78" t="s">
        <v>8</v>
      </c>
      <c r="C21" t="s">
        <v>13</v>
      </c>
      <c r="D21" s="124">
        <f>COUNTIF(CONTRIBUCIONES!$M$3:$M$101, "C5")</f>
        <v>0</v>
      </c>
      <c r="E21" s="125">
        <f>SUMIFS(CONTRIBUCIONES!$O$3:$O$101,CONTRIBUCIONES!$M$3:$M$101,'PUNTUACIÓN CONTRIBUCIONES'!C21)</f>
        <v>0</v>
      </c>
      <c r="F21" s="126" t="str">
        <f t="shared" si="3"/>
        <v/>
      </c>
      <c r="G21" s="133" t="str">
        <f t="shared" si="2"/>
        <v/>
      </c>
      <c r="H21" s="133" t="str">
        <f t="shared" si="4"/>
        <v/>
      </c>
    </row>
    <row r="22" spans="2:8">
      <c r="B22" s="78" t="s">
        <v>78</v>
      </c>
      <c r="C22" t="s">
        <v>14</v>
      </c>
      <c r="D22" s="124">
        <f>COUNTIF(CONTRIBUCIONES!$M$3:$M$101, "C6")</f>
        <v>0</v>
      </c>
      <c r="E22" s="125">
        <f>SUMIFS(CONTRIBUCIONES!$O$3:$O$101,CONTRIBUCIONES!$M$3:$M$101,'PUNTUACIÓN CONTRIBUCIONES'!C22)</f>
        <v>0</v>
      </c>
      <c r="F22" s="126" t="str">
        <f t="shared" si="3"/>
        <v/>
      </c>
      <c r="G22" s="133" t="str">
        <f t="shared" si="2"/>
        <v/>
      </c>
      <c r="H22" s="133" t="str">
        <f t="shared" si="4"/>
        <v/>
      </c>
    </row>
    <row r="23" spans="2:8">
      <c r="B23" s="78" t="s">
        <v>79</v>
      </c>
      <c r="C23" t="s">
        <v>15</v>
      </c>
      <c r="D23" s="124">
        <f>COUNTIF(CONTRIBUCIONES!$M$3:$M$101, "C7")</f>
        <v>0</v>
      </c>
      <c r="E23" s="125">
        <f>SUMIFS(CONTRIBUCIONES!$O$3:$O$101,CONTRIBUCIONES!$M$3:$M$101,'PUNTUACIÓN CONTRIBUCIONES'!C23)</f>
        <v>0</v>
      </c>
      <c r="F23" s="126" t="str">
        <f t="shared" si="3"/>
        <v/>
      </c>
      <c r="G23" s="133" t="str">
        <f t="shared" si="2"/>
        <v/>
      </c>
      <c r="H23" s="133" t="str">
        <f t="shared" si="4"/>
        <v/>
      </c>
    </row>
    <row r="24" spans="2:8">
      <c r="B24" s="78" t="s">
        <v>70</v>
      </c>
      <c r="C24" t="s">
        <v>16</v>
      </c>
      <c r="D24" s="124">
        <f>COUNTIF(CONTRIBUCIONES!$M$3:$M$101, "C8")</f>
        <v>0</v>
      </c>
      <c r="E24" s="125">
        <f>SUMIFS(CONTRIBUCIONES!$O$3:$O$101,CONTRIBUCIONES!$M$3:$M$101,'PUNTUACIÓN CONTRIBUCIONES'!C24)</f>
        <v>0</v>
      </c>
      <c r="F24" s="126" t="str">
        <f t="shared" si="3"/>
        <v/>
      </c>
      <c r="G24" s="133" t="str">
        <f t="shared" si="2"/>
        <v/>
      </c>
      <c r="H24" s="133" t="str">
        <f t="shared" si="4"/>
        <v/>
      </c>
    </row>
    <row r="25" spans="2:8">
      <c r="B25" s="78" t="s">
        <v>150</v>
      </c>
      <c r="C25" t="s">
        <v>69</v>
      </c>
      <c r="D25" s="124">
        <f>COUNTIF(CONTRIBUCIONES!$M$3:$M$101, "C9")</f>
        <v>0</v>
      </c>
      <c r="E25" s="125">
        <f>SUMIFS(CONTRIBUCIONES!$O$3:$O$101,CONTRIBUCIONES!$M$3:$M$101,'PUNTUACIÓN CONTRIBUCIONES'!C25)</f>
        <v>0</v>
      </c>
      <c r="F25" s="126" t="str">
        <f t="shared" si="3"/>
        <v/>
      </c>
      <c r="G25" s="133" t="str">
        <f t="shared" si="2"/>
        <v/>
      </c>
      <c r="H25" s="133" t="str">
        <f t="shared" si="4"/>
        <v/>
      </c>
    </row>
    <row r="26" spans="2:8">
      <c r="B26" s="78" t="s">
        <v>68</v>
      </c>
      <c r="C26" t="s">
        <v>71</v>
      </c>
      <c r="D26" s="124">
        <f>COUNTIF(CONTRIBUCIONES!$M$3:$M$101, "C10")</f>
        <v>0</v>
      </c>
      <c r="E26" s="125">
        <f>SUMIFS(CONTRIBUCIONES!$O$3:$O$101,CONTRIBUCIONES!$M$3:$M$101,'PUNTUACIÓN CONTRIBUCIONES'!C26)</f>
        <v>0</v>
      </c>
      <c r="F26" s="126" t="str">
        <f t="shared" si="3"/>
        <v/>
      </c>
      <c r="G26" s="133" t="str">
        <f t="shared" si="2"/>
        <v/>
      </c>
      <c r="H26" s="133" t="str">
        <f t="shared" si="4"/>
        <v/>
      </c>
    </row>
    <row r="27" spans="2:8" ht="16.5" thickBot="1">
      <c r="B27" s="58" t="s">
        <v>149</v>
      </c>
      <c r="C27" s="59"/>
      <c r="D27" s="134">
        <f t="shared" ref="D27" si="5">SUM(D17:D26)</f>
        <v>0</v>
      </c>
      <c r="E27" s="135">
        <f>SUM(E17:E26)</f>
        <v>0</v>
      </c>
      <c r="F27" s="136"/>
      <c r="G27" s="137">
        <f>SUM(G17:G26)</f>
        <v>0</v>
      </c>
      <c r="H27" s="138">
        <f>SUM(H17:H26)</f>
        <v>0</v>
      </c>
    </row>
    <row r="31" spans="2:8">
      <c r="E31" s="67"/>
      <c r="F31" s="67"/>
      <c r="G31" s="68"/>
    </row>
    <row r="32" spans="2:8">
      <c r="E32" s="69"/>
      <c r="G32" s="68"/>
    </row>
    <row r="33" spans="7:7">
      <c r="G33" s="68"/>
    </row>
  </sheetData>
  <sheetProtection algorithmName="SHA-512" hashValue="da1LQH/27xZfTYqJXf6c4EpzDKaWquxTr3Nh5Dm1/s6yyfuHg4eDtYR2t/HIKsT9GKlWgnhNaKppO5snQTwljA==" saltValue="+G9nKSkUt2T60hTSYS93Xg==" spinCount="100000" sheet="1" objects="1" scenarios="1"/>
  <mergeCells count="2">
    <mergeCell ref="G1:H1"/>
    <mergeCell ref="E1:F1"/>
  </mergeCells>
  <conditionalFormatting sqref="E17:E26 G17:H26">
    <cfRule type="cellIs" dxfId="3" priority="11" operator="notEqual">
      <formula>E4</formula>
    </cfRule>
  </conditionalFormatting>
  <conditionalFormatting sqref="G18">
    <cfRule type="cellIs" dxfId="2" priority="8" operator="notEqual">
      <formula>G5</formula>
    </cfRule>
  </conditionalFormatting>
  <conditionalFormatting sqref="H18">
    <cfRule type="cellIs" dxfId="1" priority="2" operator="notEqual">
      <formula>H5</formula>
    </cfRule>
  </conditionalFormatting>
  <pageMargins left="0.7" right="0.7" top="0.75" bottom="0.75" header="0.3" footer="0.3"/>
  <ignoredErrors>
    <ignoredError sqref="D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F11" sqref="F11"/>
    </sheetView>
  </sheetViews>
  <sheetFormatPr baseColWidth="10" defaultColWidth="62.125" defaultRowHeight="23.25"/>
  <cols>
    <col min="1" max="1" width="87.5" style="7" customWidth="1"/>
    <col min="2" max="2" width="30" style="8" customWidth="1"/>
    <col min="3" max="3" width="16.5" style="7" customWidth="1"/>
    <col min="4" max="4" width="15.375" style="7" bestFit="1" customWidth="1"/>
    <col min="5" max="5" width="21" style="9" bestFit="1" customWidth="1"/>
    <col min="6" max="16384" width="62.125" style="7"/>
  </cols>
  <sheetData>
    <row r="1" spans="1:5" ht="24" thickBot="1">
      <c r="A1" s="5"/>
      <c r="B1" s="48"/>
      <c r="C1" s="49" t="s">
        <v>0</v>
      </c>
      <c r="D1" s="48"/>
      <c r="E1" s="50" t="s">
        <v>0</v>
      </c>
    </row>
    <row r="2" spans="1:5">
      <c r="A2" s="99"/>
      <c r="B2" s="51" t="s">
        <v>3</v>
      </c>
      <c r="C2" s="51" t="s">
        <v>3</v>
      </c>
      <c r="D2" s="52" t="s">
        <v>4</v>
      </c>
      <c r="E2" s="70" t="s">
        <v>18</v>
      </c>
    </row>
    <row r="3" spans="1:5">
      <c r="A3" s="100" t="s">
        <v>144</v>
      </c>
      <c r="B3" s="6"/>
      <c r="C3" s="139">
        <f>B3</f>
        <v>0</v>
      </c>
      <c r="D3" s="140">
        <v>0.3</v>
      </c>
      <c r="E3" s="141">
        <f>C3*D3</f>
        <v>0</v>
      </c>
    </row>
    <row r="4" spans="1:5">
      <c r="A4" s="100" t="s">
        <v>74</v>
      </c>
      <c r="B4" s="6"/>
      <c r="C4" s="139">
        <f>IF(B4="SI",10,0)</f>
        <v>0</v>
      </c>
      <c r="D4" s="140">
        <v>0.35</v>
      </c>
      <c r="E4" s="141">
        <f t="shared" ref="E4:E5" si="0">C4*D4</f>
        <v>0</v>
      </c>
    </row>
    <row r="5" spans="1:5">
      <c r="A5" s="100" t="s">
        <v>21</v>
      </c>
      <c r="B5" s="6"/>
      <c r="C5" s="139">
        <f>IF(B5="SI",10,0)</f>
        <v>0</v>
      </c>
      <c r="D5" s="140">
        <v>0.35</v>
      </c>
      <c r="E5" s="141">
        <f t="shared" si="0"/>
        <v>0</v>
      </c>
    </row>
    <row r="6" spans="1:5" ht="24" thickBot="1">
      <c r="A6" s="101" t="s">
        <v>1</v>
      </c>
      <c r="B6" s="53"/>
      <c r="C6" s="142"/>
      <c r="D6" s="143">
        <f>SUM(D3:D5)</f>
        <v>0.99999999999999989</v>
      </c>
      <c r="E6" s="144">
        <f>SUM(E3:E5)</f>
        <v>0</v>
      </c>
    </row>
  </sheetData>
  <sheetProtection algorithmName="SHA-512" hashValue="i8LCfkzESPY71HDP79d4iEsszkq1Uj1NduhiZTypoFgfOuz28rD7gcfOM54jymPkGQ2UytwjieH4KBjgPmFnXA==" saltValue="A2d79+9L4GsbPBgWC/BD8A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LISTA_EDUPO!$A$2:$A$3</xm:f>
          </x14:formula1>
          <xm:sqref>B4:B5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zoomScale="142" workbookViewId="0">
      <selection activeCell="F11" sqref="F11"/>
    </sheetView>
  </sheetViews>
  <sheetFormatPr baseColWidth="10" defaultColWidth="10.875" defaultRowHeight="15.75"/>
  <cols>
    <col min="1" max="1" width="2.375" style="2" customWidth="1"/>
    <col min="2" max="2" width="78.5" style="2" customWidth="1"/>
    <col min="3" max="3" width="18.625" style="2" customWidth="1"/>
    <col min="4" max="4" width="25.125" style="2" customWidth="1"/>
    <col min="5" max="5" width="24.125" style="2" hidden="1" customWidth="1"/>
    <col min="6" max="6" width="27" style="2" customWidth="1"/>
    <col min="7" max="16384" width="10.875" style="2"/>
  </cols>
  <sheetData>
    <row r="1" spans="2:7" ht="18" customHeight="1">
      <c r="B1" s="11"/>
      <c r="F1" s="3"/>
    </row>
    <row r="2" spans="2:7" s="5" customFormat="1" ht="18" customHeight="1">
      <c r="B2" s="105" t="s">
        <v>147</v>
      </c>
      <c r="D2" s="105" t="s">
        <v>22</v>
      </c>
      <c r="E2" s="10" t="s">
        <v>36</v>
      </c>
    </row>
    <row r="3" spans="2:7" s="5" customFormat="1" ht="14.1" customHeight="1">
      <c r="B3" s="145">
        <f>'DATOS SOLICITANTE'!C8</f>
        <v>0</v>
      </c>
      <c r="D3" s="146">
        <f>'DATOS SOLICITANTE'!B3</f>
        <v>0</v>
      </c>
      <c r="E3" s="97">
        <f>D26</f>
        <v>0</v>
      </c>
    </row>
    <row r="4" spans="2:7" s="5" customFormat="1" ht="15" customHeight="1">
      <c r="B4" s="145">
        <f>'DATOS SOLICITANTE'!C10</f>
        <v>0</v>
      </c>
      <c r="E4" s="97"/>
    </row>
    <row r="5" spans="2:7" s="5" customFormat="1" ht="15" customHeight="1">
      <c r="B5" s="145">
        <f>'DATOS SOLICITANTE'!C12</f>
        <v>0</v>
      </c>
      <c r="E5" s="97"/>
    </row>
    <row r="6" spans="2:7" ht="8.1" customHeight="1">
      <c r="C6" s="12"/>
      <c r="D6" s="12"/>
    </row>
    <row r="7" spans="2:7" ht="21">
      <c r="B7" s="106"/>
      <c r="C7" s="107" t="s">
        <v>146</v>
      </c>
      <c r="D7" s="107" t="s">
        <v>63</v>
      </c>
      <c r="E7" s="10"/>
      <c r="F7" s="61"/>
    </row>
    <row r="8" spans="2:7" ht="21" customHeight="1">
      <c r="B8" s="181" t="s">
        <v>61</v>
      </c>
      <c r="C8" s="181"/>
      <c r="D8" s="147">
        <f>'PUNTUACIÓN CONTRIBUCIONES'!H27</f>
        <v>0</v>
      </c>
      <c r="E8" s="94" t="e">
        <f>D8/$E$3</f>
        <v>#DIV/0!</v>
      </c>
      <c r="F8" s="62"/>
    </row>
    <row r="9" spans="2:7" ht="15.95" customHeight="1">
      <c r="B9" s="103" t="s">
        <v>72</v>
      </c>
      <c r="C9" s="102" t="s">
        <v>9</v>
      </c>
      <c r="D9" s="148" t="str">
        <f>'PUNTUACIÓN CONTRIBUCIONES'!H17</f>
        <v/>
      </c>
      <c r="E9" s="94" t="str">
        <f>IF(D9="","",D9/$E$3)</f>
        <v/>
      </c>
      <c r="F9" s="63"/>
      <c r="G9" s="60"/>
    </row>
    <row r="10" spans="2:7" ht="15.95" customHeight="1">
      <c r="B10" s="103" t="s">
        <v>76</v>
      </c>
      <c r="C10" s="102" t="s">
        <v>10</v>
      </c>
      <c r="D10" s="148" t="str">
        <f>'PUNTUACIÓN CONTRIBUCIONES'!H18</f>
        <v/>
      </c>
      <c r="E10" s="94" t="str">
        <f t="shared" ref="E10:E18" si="0">IF(D10="","",D10/$E$3)</f>
        <v/>
      </c>
      <c r="F10" s="63"/>
      <c r="G10" s="60"/>
    </row>
    <row r="11" spans="2:7" ht="15.95" customHeight="1">
      <c r="B11" s="104" t="s">
        <v>73</v>
      </c>
      <c r="C11" s="102" t="s">
        <v>11</v>
      </c>
      <c r="D11" s="148" t="str">
        <f>'PUNTUACIÓN CONTRIBUCIONES'!H19</f>
        <v/>
      </c>
      <c r="E11" s="94" t="str">
        <f t="shared" si="0"/>
        <v/>
      </c>
      <c r="F11" s="63"/>
      <c r="G11" s="60"/>
    </row>
    <row r="12" spans="2:7" ht="15.95" customHeight="1">
      <c r="B12" s="104" t="s">
        <v>77</v>
      </c>
      <c r="C12" s="102" t="s">
        <v>12</v>
      </c>
      <c r="D12" s="148" t="str">
        <f>'PUNTUACIÓN CONTRIBUCIONES'!H20</f>
        <v/>
      </c>
      <c r="E12" s="94" t="str">
        <f t="shared" si="0"/>
        <v/>
      </c>
      <c r="F12" s="63"/>
      <c r="G12" s="60"/>
    </row>
    <row r="13" spans="2:7" ht="15.95" customHeight="1">
      <c r="B13" s="104" t="s">
        <v>8</v>
      </c>
      <c r="C13" s="102" t="s">
        <v>13</v>
      </c>
      <c r="D13" s="148" t="str">
        <f>'PUNTUACIÓN CONTRIBUCIONES'!H21</f>
        <v/>
      </c>
      <c r="E13" s="94" t="str">
        <f t="shared" si="0"/>
        <v/>
      </c>
      <c r="F13" s="63"/>
      <c r="G13" s="60"/>
    </row>
    <row r="14" spans="2:7" ht="15.95" customHeight="1">
      <c r="B14" s="104" t="s">
        <v>78</v>
      </c>
      <c r="C14" s="102" t="s">
        <v>14</v>
      </c>
      <c r="D14" s="148" t="str">
        <f>'PUNTUACIÓN CONTRIBUCIONES'!H22</f>
        <v/>
      </c>
      <c r="E14" s="94" t="str">
        <f t="shared" si="0"/>
        <v/>
      </c>
      <c r="F14" s="63"/>
      <c r="G14" s="60"/>
    </row>
    <row r="15" spans="2:7" ht="15.95" customHeight="1">
      <c r="B15" s="104" t="s">
        <v>79</v>
      </c>
      <c r="C15" s="102" t="s">
        <v>15</v>
      </c>
      <c r="D15" s="148" t="str">
        <f>'PUNTUACIÓN CONTRIBUCIONES'!H23</f>
        <v/>
      </c>
      <c r="E15" s="94" t="str">
        <f t="shared" si="0"/>
        <v/>
      </c>
      <c r="F15" s="63"/>
      <c r="G15" s="60"/>
    </row>
    <row r="16" spans="2:7" ht="15.95" customHeight="1">
      <c r="B16" s="104" t="s">
        <v>70</v>
      </c>
      <c r="C16" s="102" t="s">
        <v>16</v>
      </c>
      <c r="D16" s="148" t="str">
        <f>'PUNTUACIÓN CONTRIBUCIONES'!H24</f>
        <v/>
      </c>
      <c r="E16" s="94" t="str">
        <f t="shared" si="0"/>
        <v/>
      </c>
      <c r="F16" s="63"/>
      <c r="G16" s="60"/>
    </row>
    <row r="17" spans="1:7" ht="15.95" customHeight="1">
      <c r="B17" s="104" t="s">
        <v>80</v>
      </c>
      <c r="C17" s="102" t="s">
        <v>69</v>
      </c>
      <c r="D17" s="148" t="str">
        <f>'PUNTUACIÓN CONTRIBUCIONES'!H25</f>
        <v/>
      </c>
      <c r="E17" s="94" t="str">
        <f t="shared" si="0"/>
        <v/>
      </c>
      <c r="F17" s="63"/>
      <c r="G17" s="60"/>
    </row>
    <row r="18" spans="1:7" ht="15.95" customHeight="1">
      <c r="B18" s="104" t="s">
        <v>68</v>
      </c>
      <c r="C18" s="102" t="s">
        <v>71</v>
      </c>
      <c r="D18" s="148" t="str">
        <f>'PUNTUACIÓN CONTRIBUCIONES'!H26</f>
        <v/>
      </c>
      <c r="E18" s="94" t="str">
        <f t="shared" si="0"/>
        <v/>
      </c>
      <c r="F18" s="63"/>
      <c r="G18" s="60"/>
    </row>
    <row r="19" spans="1:7" ht="8.1" customHeight="1"/>
    <row r="20" spans="1:7" ht="21">
      <c r="B20" s="106"/>
      <c r="C20" s="106"/>
      <c r="D20" s="106" t="s">
        <v>64</v>
      </c>
      <c r="E20" s="95"/>
      <c r="F20" s="61"/>
    </row>
    <row r="21" spans="1:7" ht="21" customHeight="1">
      <c r="B21" s="181" t="s">
        <v>62</v>
      </c>
      <c r="C21" s="181"/>
      <c r="D21" s="149">
        <f>'PUNTUACIÓN EDUPO'!E6</f>
        <v>0</v>
      </c>
      <c r="E21" s="94" t="e">
        <f>D21/$E$3</f>
        <v>#DIV/0!</v>
      </c>
      <c r="F21" s="64"/>
    </row>
    <row r="22" spans="1:7" ht="15.95" customHeight="1">
      <c r="B22" s="103" t="s">
        <v>144</v>
      </c>
      <c r="C22" s="72"/>
      <c r="D22" s="125">
        <f>'PUNTUACIÓN EDUPO'!E3</f>
        <v>0</v>
      </c>
      <c r="E22" s="94" t="e">
        <f>IF(D22="","",D22/$E$3)</f>
        <v>#DIV/0!</v>
      </c>
      <c r="F22" s="65"/>
      <c r="G22" s="60"/>
    </row>
    <row r="23" spans="1:7" ht="15.95" customHeight="1">
      <c r="B23" s="103" t="s">
        <v>74</v>
      </c>
      <c r="C23" s="72"/>
      <c r="D23" s="125">
        <f>'PUNTUACIÓN EDUPO'!E4</f>
        <v>0</v>
      </c>
      <c r="E23" s="94" t="e">
        <f t="shared" ref="E23:E24" si="1">IF(D23="","",D23/$E$3)</f>
        <v>#DIV/0!</v>
      </c>
      <c r="F23" s="65"/>
      <c r="G23" s="60"/>
    </row>
    <row r="24" spans="1:7" ht="15.95" customHeight="1">
      <c r="B24" s="103" t="s">
        <v>21</v>
      </c>
      <c r="C24" s="72"/>
      <c r="D24" s="125">
        <f>'PUNTUACIÓN EDUPO'!E5</f>
        <v>0</v>
      </c>
      <c r="E24" s="94" t="e">
        <f t="shared" si="1"/>
        <v>#DIV/0!</v>
      </c>
      <c r="F24" s="65"/>
      <c r="G24" s="60"/>
    </row>
    <row r="25" spans="1:7" ht="8.1" customHeight="1">
      <c r="C25" s="47"/>
      <c r="D25" s="47"/>
      <c r="E25" s="47"/>
      <c r="F25" s="47"/>
    </row>
    <row r="26" spans="1:7" ht="23.25">
      <c r="B26" s="182" t="s">
        <v>148</v>
      </c>
      <c r="C26" s="182"/>
      <c r="D26" s="150">
        <f>D8+D21</f>
        <v>0</v>
      </c>
      <c r="E26" s="96" t="e">
        <f>E8+E21</f>
        <v>#DIV/0!</v>
      </c>
      <c r="F26" s="66"/>
    </row>
    <row r="27" spans="1:7">
      <c r="A27" s="13"/>
    </row>
  </sheetData>
  <sheetProtection algorithmName="SHA-512" hashValue="KWeifxkUq+wH15KH8CNdPI3DaYMWoOB0fwWMOMO3uX0IEryux36lseKwTX05voQlXo0iQVJJ+Ff+pGuwOSxvnA==" saltValue="YVGtlXW8z9FLNwnMWSFt3g==" spinCount="100000" sheet="1" objects="1" scenarios="1"/>
  <mergeCells count="3">
    <mergeCell ref="B8:C8"/>
    <mergeCell ref="B21:C21"/>
    <mergeCell ref="B26:C26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50"/>
  <sheetViews>
    <sheetView workbookViewId="0">
      <selection activeCell="F11" sqref="F11"/>
    </sheetView>
  </sheetViews>
  <sheetFormatPr baseColWidth="10" defaultRowHeight="15.75"/>
  <cols>
    <col min="1" max="1" width="10.375" customWidth="1"/>
    <col min="2" max="2" width="8.375" hidden="1" customWidth="1"/>
    <col min="3" max="3" width="10.625" bestFit="1" customWidth="1"/>
    <col min="4" max="4" width="30.125" bestFit="1" customWidth="1"/>
    <col min="5" max="5" width="38.875" bestFit="1" customWidth="1"/>
    <col min="6" max="6" width="22" bestFit="1" customWidth="1"/>
    <col min="7" max="7" width="12.375" customWidth="1"/>
    <col min="8" max="8" width="17.5" customWidth="1"/>
    <col min="9" max="9" width="15.125" customWidth="1"/>
    <col min="10" max="10" width="11.125" customWidth="1"/>
    <col min="11" max="11" width="10.375" customWidth="1"/>
    <col min="14" max="25" width="10.875" customWidth="1"/>
    <col min="27" max="27" width="16.5" customWidth="1"/>
    <col min="28" max="29" width="10.875" customWidth="1"/>
  </cols>
  <sheetData>
    <row r="1" spans="1:12">
      <c r="A1" s="21" t="s">
        <v>165</v>
      </c>
      <c r="B1" s="21" t="s">
        <v>167</v>
      </c>
      <c r="C1" s="21" t="s">
        <v>166</v>
      </c>
      <c r="D1" s="21" t="s">
        <v>159</v>
      </c>
      <c r="E1" s="21" t="s">
        <v>158</v>
      </c>
      <c r="F1" s="21" t="s">
        <v>157</v>
      </c>
      <c r="G1" s="21" t="s">
        <v>155</v>
      </c>
      <c r="H1" s="21" t="s">
        <v>156</v>
      </c>
      <c r="I1" s="21" t="s">
        <v>154</v>
      </c>
      <c r="J1" s="21" t="s">
        <v>160</v>
      </c>
      <c r="K1" s="21" t="s">
        <v>161</v>
      </c>
      <c r="L1" s="111" t="s">
        <v>162</v>
      </c>
    </row>
    <row r="2" spans="1:12">
      <c r="A2">
        <f>IF(B2&lt;=AC101,AA101,IF(B2&lt;=AC102,AA102,IF(B2&lt;=AC103,AA103,IF(B2&lt;=AC104,AA104,IF(B2&lt;=AC105,AA105,"fecha no válida")))))</f>
        <v>0</v>
      </c>
      <c r="B2" s="160">
        <f>C2+0</f>
        <v>0</v>
      </c>
      <c r="C2" s="159">
        <f>'DATOS SOLICITANTE'!C14</f>
        <v>0</v>
      </c>
      <c r="D2">
        <f>'RESUMEN GLOBAL'!B3</f>
        <v>0</v>
      </c>
      <c r="E2">
        <f>'RESUMEN GLOBAL'!B4</f>
        <v>0</v>
      </c>
      <c r="F2">
        <f>'RESUMEN GLOBAL'!B5</f>
        <v>0</v>
      </c>
      <c r="G2">
        <f>'DATOS SOLICITANTE'!B6</f>
        <v>0</v>
      </c>
      <c r="H2">
        <f>'DATOS SOLICITANTE'!C6</f>
        <v>0</v>
      </c>
      <c r="I2">
        <f>'RESUMEN GLOBAL'!D3</f>
        <v>0</v>
      </c>
      <c r="J2" s="110">
        <f>'RESUMEN GLOBAL'!D8</f>
        <v>0</v>
      </c>
      <c r="K2" s="110">
        <f>'RESUMEN GLOBAL'!D21</f>
        <v>0</v>
      </c>
      <c r="L2" s="110">
        <f>'RESUMEN GLOBAL'!D26</f>
        <v>0</v>
      </c>
    </row>
    <row r="3" spans="1:12">
      <c r="J3" s="110"/>
      <c r="K3" s="110"/>
      <c r="L3" s="110"/>
    </row>
    <row r="4" spans="1:12">
      <c r="J4" s="110"/>
      <c r="K4" s="110"/>
      <c r="L4" s="110"/>
    </row>
    <row r="5" spans="1:12">
      <c r="J5" s="110"/>
      <c r="K5" s="110"/>
      <c r="L5" s="110"/>
    </row>
    <row r="6" spans="1:12">
      <c r="J6" s="110"/>
      <c r="K6" s="110"/>
      <c r="L6" s="110"/>
    </row>
    <row r="7" spans="1:12">
      <c r="J7" s="110"/>
      <c r="K7" s="110"/>
      <c r="L7" s="110"/>
    </row>
    <row r="8" spans="1:12">
      <c r="J8" s="110"/>
      <c r="K8" s="110"/>
      <c r="L8" s="110"/>
    </row>
    <row r="9" spans="1:12">
      <c r="J9" s="110"/>
      <c r="K9" s="110"/>
      <c r="L9" s="110"/>
    </row>
    <row r="10" spans="1:12">
      <c r="J10" s="110"/>
      <c r="K10" s="110"/>
      <c r="L10" s="110"/>
    </row>
    <row r="11" spans="1:12">
      <c r="J11" s="110"/>
      <c r="K11" s="110"/>
      <c r="L11" s="110"/>
    </row>
    <row r="12" spans="1:12">
      <c r="J12" s="110"/>
      <c r="K12" s="110"/>
      <c r="L12" s="110"/>
    </row>
    <row r="13" spans="1:12">
      <c r="J13" s="110"/>
      <c r="K13" s="110"/>
      <c r="L13" s="110"/>
    </row>
    <row r="14" spans="1:12">
      <c r="J14" s="110"/>
      <c r="K14" s="110"/>
      <c r="L14" s="110"/>
    </row>
    <row r="15" spans="1:12">
      <c r="J15" s="110"/>
      <c r="K15" s="110"/>
      <c r="L15" s="110"/>
    </row>
    <row r="16" spans="1:12">
      <c r="J16" s="110"/>
      <c r="K16" s="110"/>
      <c r="L16" s="110"/>
    </row>
    <row r="17" spans="10:12">
      <c r="J17" s="110"/>
      <c r="K17" s="110"/>
      <c r="L17" s="110"/>
    </row>
    <row r="18" spans="10:12">
      <c r="J18" s="110"/>
      <c r="K18" s="110"/>
      <c r="L18" s="110"/>
    </row>
    <row r="19" spans="10:12">
      <c r="J19" s="110"/>
      <c r="K19" s="110"/>
      <c r="L19" s="110"/>
    </row>
    <row r="20" spans="10:12">
      <c r="J20" s="110"/>
      <c r="K20" s="110"/>
      <c r="L20" s="110"/>
    </row>
    <row r="21" spans="10:12">
      <c r="J21" s="110"/>
      <c r="K21" s="110"/>
      <c r="L21" s="110"/>
    </row>
    <row r="22" spans="10:12">
      <c r="J22" s="110"/>
      <c r="K22" s="110"/>
      <c r="L22" s="110"/>
    </row>
    <row r="23" spans="10:12">
      <c r="J23" s="110"/>
      <c r="K23" s="110"/>
      <c r="L23" s="110"/>
    </row>
    <row r="24" spans="10:12">
      <c r="J24" s="110"/>
      <c r="K24" s="110"/>
      <c r="L24" s="110"/>
    </row>
    <row r="25" spans="10:12">
      <c r="J25" s="110"/>
      <c r="K25" s="110"/>
      <c r="L25" s="110"/>
    </row>
    <row r="26" spans="10:12">
      <c r="J26" s="110"/>
      <c r="K26" s="110"/>
      <c r="L26" s="110"/>
    </row>
    <row r="27" spans="10:12">
      <c r="J27" s="110"/>
      <c r="K27" s="110"/>
      <c r="L27" s="110"/>
    </row>
    <row r="28" spans="10:12">
      <c r="J28" s="110"/>
      <c r="K28" s="110"/>
      <c r="L28" s="110"/>
    </row>
    <row r="29" spans="10:12">
      <c r="J29" s="110"/>
      <c r="K29" s="110"/>
      <c r="L29" s="110"/>
    </row>
    <row r="30" spans="10:12">
      <c r="J30" s="110"/>
      <c r="K30" s="110"/>
      <c r="L30" s="110"/>
    </row>
    <row r="31" spans="10:12">
      <c r="J31" s="110"/>
      <c r="K31" s="110"/>
      <c r="L31" s="110"/>
    </row>
    <row r="32" spans="10:12">
      <c r="J32" s="110"/>
      <c r="K32" s="110"/>
      <c r="L32" s="110"/>
    </row>
    <row r="33" spans="10:12">
      <c r="J33" s="110"/>
      <c r="K33" s="110"/>
      <c r="L33" s="110"/>
    </row>
    <row r="34" spans="10:12">
      <c r="J34" s="110"/>
      <c r="K34" s="110"/>
      <c r="L34" s="110"/>
    </row>
    <row r="35" spans="10:12">
      <c r="J35" s="110"/>
      <c r="K35" s="110"/>
      <c r="L35" s="110"/>
    </row>
    <row r="36" spans="10:12">
      <c r="J36" s="110"/>
      <c r="K36" s="110"/>
      <c r="L36" s="110"/>
    </row>
    <row r="37" spans="10:12">
      <c r="J37" s="110"/>
      <c r="K37" s="110"/>
      <c r="L37" s="110"/>
    </row>
    <row r="38" spans="10:12">
      <c r="J38" s="110"/>
      <c r="K38" s="110"/>
      <c r="L38" s="110"/>
    </row>
    <row r="39" spans="10:12">
      <c r="J39" s="110"/>
      <c r="K39" s="110"/>
      <c r="L39" s="110"/>
    </row>
    <row r="40" spans="10:12">
      <c r="J40" s="110"/>
      <c r="K40" s="110"/>
      <c r="L40" s="110"/>
    </row>
    <row r="41" spans="10:12">
      <c r="J41" s="110"/>
      <c r="K41" s="110"/>
      <c r="L41" s="110"/>
    </row>
    <row r="42" spans="10:12">
      <c r="J42" s="110"/>
      <c r="K42" s="110"/>
      <c r="L42" s="110"/>
    </row>
    <row r="43" spans="10:12">
      <c r="J43" s="110"/>
      <c r="K43" s="110"/>
      <c r="L43" s="110"/>
    </row>
    <row r="44" spans="10:12">
      <c r="J44" s="110"/>
      <c r="K44" s="110"/>
      <c r="L44" s="110"/>
    </row>
    <row r="45" spans="10:12">
      <c r="J45" s="110"/>
      <c r="K45" s="110"/>
      <c r="L45" s="110"/>
    </row>
    <row r="46" spans="10:12">
      <c r="J46" s="110"/>
      <c r="K46" s="110"/>
      <c r="L46" s="110"/>
    </row>
    <row r="47" spans="10:12">
      <c r="J47" s="110"/>
      <c r="K47" s="110"/>
      <c r="L47" s="110"/>
    </row>
    <row r="48" spans="10:12">
      <c r="J48" s="110"/>
      <c r="K48" s="110"/>
      <c r="L48" s="110"/>
    </row>
    <row r="49" spans="10:12">
      <c r="J49" s="110"/>
      <c r="K49" s="110"/>
      <c r="L49" s="110"/>
    </row>
    <row r="50" spans="10:12">
      <c r="J50" s="110"/>
      <c r="K50" s="110"/>
      <c r="L50" s="110"/>
    </row>
    <row r="51" spans="10:12">
      <c r="J51" s="110"/>
      <c r="K51" s="110"/>
      <c r="L51" s="110"/>
    </row>
    <row r="52" spans="10:12">
      <c r="J52" s="110"/>
      <c r="K52" s="110"/>
      <c r="L52" s="110"/>
    </row>
    <row r="53" spans="10:12">
      <c r="J53" s="110"/>
      <c r="K53" s="110"/>
      <c r="L53" s="110"/>
    </row>
    <row r="54" spans="10:12">
      <c r="J54" s="110"/>
      <c r="K54" s="110"/>
      <c r="L54" s="110"/>
    </row>
    <row r="55" spans="10:12">
      <c r="J55" s="110"/>
      <c r="K55" s="110"/>
      <c r="L55" s="110"/>
    </row>
    <row r="56" spans="10:12">
      <c r="J56" s="110"/>
      <c r="K56" s="110"/>
      <c r="L56" s="110"/>
    </row>
    <row r="57" spans="10:12">
      <c r="J57" s="110"/>
      <c r="K57" s="110"/>
      <c r="L57" s="110"/>
    </row>
    <row r="58" spans="10:12">
      <c r="J58" s="110"/>
      <c r="K58" s="110"/>
      <c r="L58" s="110"/>
    </row>
    <row r="59" spans="10:12">
      <c r="J59" s="110"/>
      <c r="K59" s="110"/>
      <c r="L59" s="110"/>
    </row>
    <row r="60" spans="10:12">
      <c r="J60" s="110"/>
      <c r="K60" s="110"/>
      <c r="L60" s="110"/>
    </row>
    <row r="61" spans="10:12">
      <c r="J61" s="110"/>
      <c r="K61" s="110"/>
      <c r="L61" s="110"/>
    </row>
    <row r="62" spans="10:12">
      <c r="J62" s="110"/>
      <c r="K62" s="110"/>
      <c r="L62" s="110"/>
    </row>
    <row r="63" spans="10:12">
      <c r="J63" s="110"/>
      <c r="K63" s="110"/>
      <c r="L63" s="110"/>
    </row>
    <row r="64" spans="10:12">
      <c r="J64" s="110"/>
      <c r="K64" s="110"/>
      <c r="L64" s="110"/>
    </row>
    <row r="65" spans="10:12">
      <c r="J65" s="110"/>
      <c r="K65" s="110"/>
      <c r="L65" s="110"/>
    </row>
    <row r="66" spans="10:12">
      <c r="J66" s="110"/>
      <c r="K66" s="110"/>
      <c r="L66" s="110"/>
    </row>
    <row r="67" spans="10:12">
      <c r="J67" s="110"/>
      <c r="K67" s="110"/>
      <c r="L67" s="110"/>
    </row>
    <row r="68" spans="10:12">
      <c r="J68" s="110"/>
      <c r="K68" s="110"/>
      <c r="L68" s="110"/>
    </row>
    <row r="69" spans="10:12">
      <c r="J69" s="110"/>
      <c r="K69" s="110"/>
      <c r="L69" s="110"/>
    </row>
    <row r="70" spans="10:12">
      <c r="J70" s="110"/>
      <c r="K70" s="110"/>
      <c r="L70" s="110"/>
    </row>
    <row r="71" spans="10:12">
      <c r="J71" s="110"/>
      <c r="K71" s="110"/>
      <c r="L71" s="110"/>
    </row>
    <row r="72" spans="10:12">
      <c r="J72" s="110"/>
      <c r="K72" s="110"/>
      <c r="L72" s="110"/>
    </row>
    <row r="73" spans="10:12">
      <c r="J73" s="110"/>
      <c r="K73" s="110"/>
      <c r="L73" s="110"/>
    </row>
    <row r="74" spans="10:12">
      <c r="J74" s="110"/>
      <c r="K74" s="110"/>
      <c r="L74" s="110"/>
    </row>
    <row r="75" spans="10:12">
      <c r="J75" s="110"/>
      <c r="K75" s="110"/>
      <c r="L75" s="110"/>
    </row>
    <row r="76" spans="10:12">
      <c r="J76" s="110"/>
      <c r="K76" s="110"/>
      <c r="L76" s="110"/>
    </row>
    <row r="77" spans="10:12">
      <c r="J77" s="110"/>
      <c r="K77" s="110"/>
      <c r="L77" s="110"/>
    </row>
    <row r="78" spans="10:12">
      <c r="J78" s="110"/>
      <c r="K78" s="110"/>
      <c r="L78" s="110"/>
    </row>
    <row r="79" spans="10:12">
      <c r="J79" s="110"/>
      <c r="K79" s="110"/>
      <c r="L79" s="110"/>
    </row>
    <row r="80" spans="10:12">
      <c r="J80" s="110"/>
      <c r="K80" s="110"/>
      <c r="L80" s="110"/>
    </row>
    <row r="81" spans="10:12">
      <c r="J81" s="110"/>
      <c r="K81" s="110"/>
      <c r="L81" s="110"/>
    </row>
    <row r="82" spans="10:12">
      <c r="J82" s="110"/>
      <c r="K82" s="110"/>
      <c r="L82" s="110"/>
    </row>
    <row r="83" spans="10:12">
      <c r="J83" s="110"/>
      <c r="K83" s="110"/>
      <c r="L83" s="110"/>
    </row>
    <row r="84" spans="10:12">
      <c r="J84" s="110"/>
      <c r="K84" s="110"/>
      <c r="L84" s="110"/>
    </row>
    <row r="85" spans="10:12">
      <c r="J85" s="110"/>
      <c r="K85" s="110"/>
      <c r="L85" s="110"/>
    </row>
    <row r="86" spans="10:12">
      <c r="J86" s="110"/>
      <c r="K86" s="110"/>
      <c r="L86" s="110"/>
    </row>
    <row r="87" spans="10:12">
      <c r="J87" s="110"/>
      <c r="K87" s="110"/>
      <c r="L87" s="110"/>
    </row>
    <row r="88" spans="10:12">
      <c r="J88" s="110"/>
      <c r="K88" s="110"/>
      <c r="L88" s="110"/>
    </row>
    <row r="89" spans="10:12">
      <c r="J89" s="110"/>
      <c r="K89" s="110"/>
      <c r="L89" s="110"/>
    </row>
    <row r="90" spans="10:12">
      <c r="J90" s="110"/>
      <c r="K90" s="110"/>
      <c r="L90" s="110"/>
    </row>
    <row r="91" spans="10:12">
      <c r="J91" s="110"/>
      <c r="K91" s="110"/>
      <c r="L91" s="110"/>
    </row>
    <row r="92" spans="10:12">
      <c r="J92" s="110"/>
      <c r="K92" s="110"/>
      <c r="L92" s="110"/>
    </row>
    <row r="93" spans="10:12">
      <c r="J93" s="110"/>
      <c r="K93" s="110"/>
      <c r="L93" s="110"/>
    </row>
    <row r="94" spans="10:12">
      <c r="J94" s="110"/>
      <c r="K94" s="110"/>
      <c r="L94" s="110"/>
    </row>
    <row r="95" spans="10:12">
      <c r="J95" s="110"/>
      <c r="K95" s="110"/>
      <c r="L95" s="110"/>
    </row>
    <row r="96" spans="10:12">
      <c r="J96" s="110"/>
      <c r="K96" s="110"/>
      <c r="L96" s="110"/>
    </row>
    <row r="97" spans="10:31">
      <c r="J97" s="110"/>
      <c r="K97" s="110"/>
      <c r="L97" s="110"/>
    </row>
    <row r="98" spans="10:31">
      <c r="J98" s="110"/>
      <c r="K98" s="110"/>
      <c r="L98" s="110"/>
    </row>
    <row r="99" spans="10:31">
      <c r="J99" s="110"/>
      <c r="K99" s="110"/>
      <c r="L99" s="110"/>
    </row>
    <row r="100" spans="10:31">
      <c r="J100" s="110"/>
      <c r="K100" s="110"/>
      <c r="L100" s="110"/>
    </row>
    <row r="101" spans="10:31">
      <c r="J101" s="110"/>
      <c r="K101" s="110"/>
      <c r="L101" s="110"/>
      <c r="AB101" s="159"/>
      <c r="AC101" s="159"/>
      <c r="AD101" s="159"/>
      <c r="AE101" s="159"/>
    </row>
    <row r="102" spans="10:31">
      <c r="J102" s="110"/>
      <c r="K102" s="110"/>
      <c r="L102" s="110"/>
      <c r="AB102" s="159"/>
      <c r="AC102" s="159"/>
      <c r="AD102" s="159"/>
      <c r="AE102" s="159"/>
    </row>
    <row r="103" spans="10:31">
      <c r="J103" s="110"/>
      <c r="K103" s="110"/>
      <c r="L103" s="110"/>
      <c r="AB103" s="159"/>
      <c r="AC103" s="159"/>
      <c r="AD103" s="159"/>
      <c r="AE103" s="159"/>
    </row>
    <row r="104" spans="10:31">
      <c r="J104" s="110"/>
      <c r="K104" s="110"/>
      <c r="L104" s="110"/>
      <c r="AB104" s="159"/>
      <c r="AC104" s="159"/>
      <c r="AD104" s="159"/>
      <c r="AE104" s="159"/>
    </row>
    <row r="105" spans="10:31">
      <c r="J105" s="110"/>
      <c r="K105" s="110"/>
      <c r="L105" s="110"/>
      <c r="AB105" s="159"/>
      <c r="AC105" s="159"/>
      <c r="AD105" s="159"/>
      <c r="AE105" s="159"/>
    </row>
    <row r="106" spans="10:31">
      <c r="J106" s="110"/>
      <c r="K106" s="110"/>
      <c r="L106" s="110"/>
    </row>
    <row r="107" spans="10:31">
      <c r="J107" s="110"/>
      <c r="K107" s="110"/>
      <c r="L107" s="110"/>
    </row>
    <row r="108" spans="10:31">
      <c r="J108" s="110"/>
      <c r="K108" s="110"/>
      <c r="L108" s="110"/>
    </row>
    <row r="109" spans="10:31">
      <c r="J109" s="110"/>
      <c r="K109" s="110"/>
      <c r="L109" s="110"/>
    </row>
    <row r="110" spans="10:31">
      <c r="J110" s="110"/>
      <c r="K110" s="110"/>
      <c r="L110" s="110"/>
    </row>
    <row r="111" spans="10:31">
      <c r="J111" s="110"/>
      <c r="K111" s="110"/>
      <c r="L111" s="110"/>
    </row>
    <row r="112" spans="10:31">
      <c r="J112" s="110"/>
      <c r="K112" s="110"/>
      <c r="L112" s="110"/>
    </row>
    <row r="113" spans="10:12">
      <c r="J113" s="110"/>
      <c r="K113" s="110"/>
      <c r="L113" s="110"/>
    </row>
    <row r="114" spans="10:12">
      <c r="J114" s="110"/>
      <c r="K114" s="110"/>
      <c r="L114" s="110"/>
    </row>
    <row r="115" spans="10:12">
      <c r="J115" s="110"/>
      <c r="K115" s="110"/>
      <c r="L115" s="110"/>
    </row>
    <row r="116" spans="10:12">
      <c r="J116" s="110"/>
      <c r="K116" s="110"/>
      <c r="L116" s="110"/>
    </row>
    <row r="117" spans="10:12">
      <c r="J117" s="110"/>
      <c r="K117" s="110"/>
      <c r="L117" s="110"/>
    </row>
    <row r="118" spans="10:12">
      <c r="J118" s="110"/>
      <c r="K118" s="110"/>
      <c r="L118" s="110"/>
    </row>
    <row r="119" spans="10:12">
      <c r="J119" s="110"/>
      <c r="K119" s="110"/>
      <c r="L119" s="110"/>
    </row>
    <row r="120" spans="10:12">
      <c r="J120" s="110"/>
      <c r="K120" s="110"/>
      <c r="L120" s="110"/>
    </row>
    <row r="121" spans="10:12">
      <c r="J121" s="110"/>
      <c r="K121" s="110"/>
      <c r="L121" s="110"/>
    </row>
    <row r="122" spans="10:12">
      <c r="J122" s="110"/>
      <c r="K122" s="110"/>
      <c r="L122" s="110"/>
    </row>
    <row r="123" spans="10:12">
      <c r="J123" s="110"/>
      <c r="K123" s="110"/>
      <c r="L123" s="110"/>
    </row>
    <row r="124" spans="10:12">
      <c r="J124" s="110"/>
      <c r="K124" s="110"/>
      <c r="L124" s="110"/>
    </row>
    <row r="125" spans="10:12">
      <c r="J125" s="110"/>
      <c r="K125" s="110"/>
      <c r="L125" s="110"/>
    </row>
    <row r="126" spans="10:12">
      <c r="J126" s="110"/>
      <c r="K126" s="110"/>
      <c r="L126" s="110"/>
    </row>
    <row r="127" spans="10:12">
      <c r="J127" s="110"/>
      <c r="K127" s="110"/>
      <c r="L127" s="110"/>
    </row>
    <row r="128" spans="10:12">
      <c r="J128" s="110"/>
      <c r="K128" s="110"/>
      <c r="L128" s="110"/>
    </row>
    <row r="129" spans="10:12">
      <c r="J129" s="110"/>
      <c r="K129" s="110"/>
      <c r="L129" s="110"/>
    </row>
    <row r="130" spans="10:12">
      <c r="J130" s="110"/>
      <c r="K130" s="110"/>
      <c r="L130" s="110"/>
    </row>
    <row r="131" spans="10:12">
      <c r="J131" s="110"/>
      <c r="K131" s="110"/>
      <c r="L131" s="110"/>
    </row>
    <row r="132" spans="10:12">
      <c r="J132" s="110"/>
      <c r="K132" s="110"/>
      <c r="L132" s="110"/>
    </row>
    <row r="133" spans="10:12">
      <c r="J133" s="110"/>
      <c r="K133" s="110"/>
      <c r="L133" s="110"/>
    </row>
    <row r="134" spans="10:12">
      <c r="J134" s="110"/>
      <c r="K134" s="110"/>
      <c r="L134" s="110"/>
    </row>
    <row r="135" spans="10:12">
      <c r="J135" s="110"/>
      <c r="K135" s="110"/>
      <c r="L135" s="110"/>
    </row>
    <row r="136" spans="10:12">
      <c r="J136" s="110"/>
      <c r="K136" s="110"/>
      <c r="L136" s="110"/>
    </row>
    <row r="137" spans="10:12">
      <c r="J137" s="110"/>
      <c r="K137" s="110"/>
      <c r="L137" s="110"/>
    </row>
    <row r="138" spans="10:12">
      <c r="J138" s="110"/>
      <c r="K138" s="110"/>
      <c r="L138" s="110"/>
    </row>
    <row r="139" spans="10:12">
      <c r="J139" s="110"/>
      <c r="K139" s="110"/>
      <c r="L139" s="110"/>
    </row>
    <row r="140" spans="10:12">
      <c r="J140" s="110"/>
      <c r="K140" s="110"/>
      <c r="L140" s="110"/>
    </row>
    <row r="141" spans="10:12">
      <c r="J141" s="110"/>
      <c r="K141" s="110"/>
      <c r="L141" s="110"/>
    </row>
    <row r="142" spans="10:12">
      <c r="J142" s="110"/>
      <c r="K142" s="110"/>
      <c r="L142" s="110"/>
    </row>
    <row r="143" spans="10:12">
      <c r="J143" s="110"/>
      <c r="K143" s="110"/>
      <c r="L143" s="110"/>
    </row>
    <row r="144" spans="10:12">
      <c r="J144" s="110"/>
      <c r="K144" s="110"/>
      <c r="L144" s="110"/>
    </row>
    <row r="145" spans="10:12">
      <c r="J145" s="110"/>
      <c r="K145" s="110"/>
      <c r="L145" s="110"/>
    </row>
    <row r="146" spans="10:12">
      <c r="J146" s="110"/>
      <c r="K146" s="110"/>
      <c r="L146" s="110"/>
    </row>
    <row r="147" spans="10:12">
      <c r="J147" s="110"/>
      <c r="K147" s="110"/>
      <c r="L147" s="110"/>
    </row>
    <row r="148" spans="10:12">
      <c r="J148" s="110"/>
      <c r="K148" s="110"/>
      <c r="L148" s="110"/>
    </row>
    <row r="149" spans="10:12">
      <c r="J149" s="110"/>
      <c r="K149" s="110"/>
      <c r="L149" s="110"/>
    </row>
    <row r="150" spans="10:12">
      <c r="J150" s="110"/>
      <c r="K150" s="110"/>
      <c r="L150" s="110"/>
    </row>
  </sheetData>
  <sheetProtection algorithmName="SHA-512" hashValue="6ry4+7hmat9lHiDLKSa2ciPH/aX+FCZygMDRlOFGPH79QAexORpTqrQ5nQ4g0i4ENFEYqod6UBfzgaC9wAZ82g==" saltValue="YRsqogZ+wZYQV9R4MpOr8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4"/>
  <sheetViews>
    <sheetView topLeftCell="A2" zoomScale="95" workbookViewId="0">
      <selection activeCell="F11" sqref="F11"/>
    </sheetView>
  </sheetViews>
  <sheetFormatPr baseColWidth="10" defaultRowHeight="15.75"/>
  <cols>
    <col min="1" max="1" width="4.875" customWidth="1"/>
  </cols>
  <sheetData>
    <row r="1" spans="2:5" ht="16.5" thickBot="1"/>
    <row r="2" spans="2:5">
      <c r="B2" s="36" t="s">
        <v>53</v>
      </c>
      <c r="C2" s="26"/>
      <c r="D2" s="26"/>
      <c r="E2" s="27"/>
    </row>
    <row r="3" spans="2:5">
      <c r="B3" s="28" t="s">
        <v>51</v>
      </c>
      <c r="C3" s="29" t="s">
        <v>50</v>
      </c>
      <c r="D3" s="29" t="s">
        <v>48</v>
      </c>
      <c r="E3" s="37" t="s">
        <v>49</v>
      </c>
    </row>
    <row r="4" spans="2:5">
      <c r="B4" s="30">
        <v>1</v>
      </c>
      <c r="C4">
        <v>1</v>
      </c>
      <c r="D4">
        <v>1</v>
      </c>
      <c r="E4" s="31">
        <f>C4/B4</f>
        <v>1</v>
      </c>
    </row>
    <row r="5" spans="2:5">
      <c r="B5" s="30">
        <v>10</v>
      </c>
      <c r="C5">
        <v>1</v>
      </c>
      <c r="D5">
        <v>2</v>
      </c>
      <c r="E5" s="31">
        <f t="shared" ref="E5:E13" si="0">C5/B5</f>
        <v>0.1</v>
      </c>
    </row>
    <row r="6" spans="2:5">
      <c r="B6" s="30">
        <v>9</v>
      </c>
      <c r="C6">
        <v>1</v>
      </c>
      <c r="D6">
        <v>3</v>
      </c>
      <c r="E6" s="31">
        <f t="shared" si="0"/>
        <v>0.1111111111111111</v>
      </c>
    </row>
    <row r="7" spans="2:5">
      <c r="B7" s="30">
        <v>8</v>
      </c>
      <c r="C7">
        <v>1</v>
      </c>
      <c r="D7">
        <v>4</v>
      </c>
      <c r="E7" s="31">
        <f t="shared" si="0"/>
        <v>0.125</v>
      </c>
    </row>
    <row r="8" spans="2:5">
      <c r="B8" s="30">
        <v>7</v>
      </c>
      <c r="C8">
        <v>1</v>
      </c>
      <c r="D8">
        <v>5</v>
      </c>
      <c r="E8" s="31">
        <f t="shared" si="0"/>
        <v>0.14285714285714285</v>
      </c>
    </row>
    <row r="9" spans="2:5">
      <c r="B9" s="30">
        <v>6</v>
      </c>
      <c r="C9">
        <v>1</v>
      </c>
      <c r="D9">
        <v>6</v>
      </c>
      <c r="E9" s="31">
        <f t="shared" si="0"/>
        <v>0.16666666666666666</v>
      </c>
    </row>
    <row r="10" spans="2:5">
      <c r="B10" s="30">
        <v>5</v>
      </c>
      <c r="C10">
        <v>1</v>
      </c>
      <c r="D10">
        <v>7</v>
      </c>
      <c r="E10" s="31">
        <f t="shared" si="0"/>
        <v>0.2</v>
      </c>
    </row>
    <row r="11" spans="2:5">
      <c r="B11" s="30">
        <v>4</v>
      </c>
      <c r="C11">
        <v>1</v>
      </c>
      <c r="D11">
        <v>8</v>
      </c>
      <c r="E11" s="31">
        <f t="shared" si="0"/>
        <v>0.25</v>
      </c>
    </row>
    <row r="12" spans="2:5">
      <c r="B12" s="30">
        <v>3</v>
      </c>
      <c r="C12">
        <v>1</v>
      </c>
      <c r="D12">
        <v>9</v>
      </c>
      <c r="E12" s="31">
        <f t="shared" si="0"/>
        <v>0.33333333333333331</v>
      </c>
    </row>
    <row r="13" spans="2:5">
      <c r="B13" s="30">
        <v>2</v>
      </c>
      <c r="C13">
        <v>1</v>
      </c>
      <c r="D13">
        <v>10</v>
      </c>
      <c r="E13" s="31">
        <f t="shared" si="0"/>
        <v>0.5</v>
      </c>
    </row>
    <row r="14" spans="2:5" ht="16.5" thickBot="1">
      <c r="B14" s="32">
        <v>2</v>
      </c>
      <c r="C14" s="33">
        <v>1</v>
      </c>
      <c r="D14" s="34" t="s">
        <v>52</v>
      </c>
      <c r="E14" s="35">
        <f>C14/B14</f>
        <v>0.5</v>
      </c>
    </row>
  </sheetData>
  <sheetProtection algorithmName="SHA-512" hashValue="DVwpN2fFPK2MrJTjNfqon6josFyBRywUUrs/lNqkxGDVzhPzka6YIqNlxv0T8WkErjOD+Xchtz1grNulpJObBg==" saltValue="LOWYfeQhxcH/rphimjRIt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"/>
  <sheetViews>
    <sheetView workbookViewId="0">
      <selection activeCell="F11" sqref="F11"/>
    </sheetView>
  </sheetViews>
  <sheetFormatPr baseColWidth="10" defaultRowHeight="15.75"/>
  <cols>
    <col min="1" max="1" width="26.625" customWidth="1"/>
    <col min="2" max="2" width="21.375" bestFit="1" customWidth="1"/>
    <col min="3" max="3" width="18.375" customWidth="1"/>
    <col min="4" max="4" width="19.125" customWidth="1"/>
    <col min="5" max="5" width="21.375" customWidth="1"/>
    <col min="6" max="6" width="24.5" customWidth="1"/>
    <col min="7" max="7" width="19.375" customWidth="1"/>
    <col min="8" max="8" width="17.5" customWidth="1"/>
    <col min="9" max="9" width="17.875" bestFit="1" customWidth="1"/>
    <col min="10" max="10" width="20" bestFit="1" customWidth="1"/>
  </cols>
  <sheetData>
    <row r="1" spans="1:1">
      <c r="A1" s="22" t="s">
        <v>46</v>
      </c>
    </row>
    <row r="2" spans="1:1">
      <c r="A2" s="23" t="s">
        <v>19</v>
      </c>
    </row>
    <row r="3" spans="1:1">
      <c r="A3" s="23" t="s">
        <v>20</v>
      </c>
    </row>
  </sheetData>
  <sheetProtection algorithmName="SHA-512" hashValue="/w+mxOIqWYNnHiDtKGQYa+77g0Rmmj6U19+E/spjEHLxESvNEMb5Y05G6mZ5EEbPmv+E50myyd8H7IuKZ+lW5A==" saltValue="HEDZyEiYg/bcPFBuIESEc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"/>
  <sheetViews>
    <sheetView workbookViewId="0">
      <selection activeCell="F11" sqref="F11"/>
    </sheetView>
  </sheetViews>
  <sheetFormatPr baseColWidth="10" defaultRowHeight="15.75"/>
  <cols>
    <col min="1" max="1" width="96.875" bestFit="1" customWidth="1"/>
    <col min="2" max="2" width="18.375" customWidth="1"/>
    <col min="3" max="3" width="21.625" customWidth="1"/>
    <col min="4" max="4" width="19" customWidth="1"/>
    <col min="5" max="5" width="18.625" customWidth="1"/>
  </cols>
  <sheetData>
    <row r="1" spans="1:5">
      <c r="A1" s="75" t="s">
        <v>44</v>
      </c>
      <c r="B1" s="75" t="s">
        <v>139</v>
      </c>
      <c r="C1" s="75" t="s">
        <v>140</v>
      </c>
      <c r="D1" s="75" t="s">
        <v>81</v>
      </c>
      <c r="E1" s="75" t="s">
        <v>82</v>
      </c>
    </row>
    <row r="2" spans="1:5">
      <c r="A2" t="s">
        <v>72</v>
      </c>
      <c r="B2" s="24" t="s">
        <v>9</v>
      </c>
      <c r="C2" s="74">
        <v>0.05</v>
      </c>
      <c r="D2" s="74">
        <v>0.05</v>
      </c>
      <c r="E2" s="74">
        <v>0.05</v>
      </c>
    </row>
    <row r="3" spans="1:5">
      <c r="A3" t="s">
        <v>76</v>
      </c>
      <c r="B3" s="24" t="s">
        <v>10</v>
      </c>
      <c r="C3" s="74">
        <v>7.4999999999999997E-2</v>
      </c>
      <c r="D3" s="74">
        <v>7.4999999999999997E-2</v>
      </c>
      <c r="E3" s="74">
        <v>7.4999999999999997E-2</v>
      </c>
    </row>
    <row r="4" spans="1:5">
      <c r="A4" s="15" t="s">
        <v>73</v>
      </c>
      <c r="B4" s="24" t="s">
        <v>11</v>
      </c>
      <c r="C4" s="74">
        <v>0.105</v>
      </c>
      <c r="D4" s="74">
        <v>0.13</v>
      </c>
      <c r="E4" s="74">
        <v>0.22500000000000001</v>
      </c>
    </row>
    <row r="5" spans="1:5">
      <c r="A5" s="15" t="s">
        <v>77</v>
      </c>
      <c r="B5" s="24" t="s">
        <v>12</v>
      </c>
      <c r="C5" s="74">
        <v>0</v>
      </c>
      <c r="D5" s="74">
        <v>7.0000000000000007E-2</v>
      </c>
      <c r="E5" s="74">
        <v>0.1</v>
      </c>
    </row>
    <row r="6" spans="1:5">
      <c r="A6" s="15" t="s">
        <v>8</v>
      </c>
      <c r="B6" s="24" t="s">
        <v>13</v>
      </c>
      <c r="C6" s="74">
        <v>0.05</v>
      </c>
      <c r="D6" s="74">
        <v>0.05</v>
      </c>
      <c r="E6" s="74">
        <v>0.1</v>
      </c>
    </row>
    <row r="7" spans="1:5">
      <c r="A7" s="15" t="s">
        <v>78</v>
      </c>
      <c r="B7" s="24" t="s">
        <v>14</v>
      </c>
      <c r="C7" s="74">
        <v>0</v>
      </c>
      <c r="D7" s="74">
        <v>2.5000000000000001E-2</v>
      </c>
      <c r="E7" s="74">
        <v>0.05</v>
      </c>
    </row>
    <row r="8" spans="1:5">
      <c r="A8" s="15" t="s">
        <v>79</v>
      </c>
      <c r="B8" s="24" t="s">
        <v>15</v>
      </c>
      <c r="C8" s="74">
        <v>0.3</v>
      </c>
      <c r="D8" s="74">
        <v>0.25</v>
      </c>
      <c r="E8" s="74">
        <v>0.22500000000000001</v>
      </c>
    </row>
    <row r="9" spans="1:5">
      <c r="A9" s="15" t="s">
        <v>70</v>
      </c>
      <c r="B9" s="24" t="s">
        <v>16</v>
      </c>
      <c r="C9" s="74">
        <v>0.22</v>
      </c>
      <c r="D9" s="76">
        <v>0.2</v>
      </c>
      <c r="E9" s="76">
        <v>0.17499999999999999</v>
      </c>
    </row>
    <row r="10" spans="1:5">
      <c r="A10" s="15" t="s">
        <v>150</v>
      </c>
      <c r="B10" s="24" t="s">
        <v>69</v>
      </c>
      <c r="C10" s="74">
        <v>0.125</v>
      </c>
      <c r="D10" s="76">
        <v>0.2</v>
      </c>
      <c r="E10" s="76">
        <v>0.17499999999999999</v>
      </c>
    </row>
    <row r="11" spans="1:5">
      <c r="A11" s="15" t="s">
        <v>68</v>
      </c>
      <c r="B11" s="24" t="s">
        <v>71</v>
      </c>
      <c r="C11" s="74">
        <v>7.4999999999999997E-2</v>
      </c>
      <c r="D11" s="74">
        <v>0.15</v>
      </c>
      <c r="E11" s="76">
        <v>0.17499999999999999</v>
      </c>
    </row>
    <row r="12" spans="1:5">
      <c r="A12" s="20" t="s">
        <v>42</v>
      </c>
      <c r="B12" s="24" t="s">
        <v>43</v>
      </c>
      <c r="C12" s="73"/>
    </row>
    <row r="13" spans="1:5" ht="39">
      <c r="C13" s="98" t="s">
        <v>137</v>
      </c>
      <c r="D13" s="98" t="s">
        <v>85</v>
      </c>
      <c r="E13" s="98" t="s">
        <v>138</v>
      </c>
    </row>
  </sheetData>
  <sheetProtection algorithmName="SHA-512" hashValue="Km4588d8zrp6QvgS2SKrul/IRE1H2VNB7wDgJIroSVKpiKaZq8e2kbHHjcF0VGlFP65egbv2lh9kJCZ9PZlmeA==" saltValue="3R2+xwSKx0snvfrmL0VU4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DATOS SOLICITANTE</vt:lpstr>
      <vt:lpstr>CONTRIBUCIONES</vt:lpstr>
      <vt:lpstr>PUNTUACIÓN CONTRIBUCIONES</vt:lpstr>
      <vt:lpstr>PUNTUACIÓN EDUPO</vt:lpstr>
      <vt:lpstr>RESUMEN GLOBAL</vt:lpstr>
      <vt:lpstr>RESUMEN_EXT</vt:lpstr>
      <vt:lpstr>ALOGARITMO</vt:lpstr>
      <vt:lpstr>LISTA_EDUPO</vt:lpstr>
      <vt:lpstr>LISTA_BAREMOS</vt:lpstr>
      <vt:lpstr>LISTA_PROGRAMAS</vt:lpstr>
      <vt:lpstr>Fechas</vt:lpstr>
      <vt:lpstr>DAE</vt:lpstr>
      <vt:lpstr>DAF</vt:lpstr>
      <vt:lpstr>DAM</vt:lpstr>
      <vt:lpstr>DBI</vt:lpstr>
      <vt:lpstr>DHH</vt:lpstr>
      <vt:lpstr>DJP</vt:lpstr>
      <vt:lpstr>DMI</vt:lpstr>
      <vt:lpstr>DNF</vt:lpstr>
      <vt:lpstr>DSO</vt:lpstr>
      <vt:lpstr>LDAE</vt:lpstr>
      <vt:lpstr>LDAF</vt:lpstr>
      <vt:lpstr>LDAM</vt:lpstr>
      <vt:lpstr>LDBI</vt:lpstr>
      <vt:lpstr>LDHH</vt:lpstr>
      <vt:lpstr>LDJP</vt:lpstr>
      <vt:lpstr>LDMI</vt:lpstr>
      <vt:lpstr>LDNF</vt:lpstr>
      <vt:lpstr>LDSO</vt:lpstr>
      <vt:lpstr>LPD</vt:lpstr>
      <vt:lpstr>LPDOCT</vt:lpstr>
      <vt:lpstr>PD</vt:lpstr>
      <vt:lpstr>PDOCT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mcmardel</cp:lastModifiedBy>
  <cp:lastPrinted>2018-05-10T09:02:13Z</cp:lastPrinted>
  <dcterms:created xsi:type="dcterms:W3CDTF">2017-10-23T18:08:53Z</dcterms:created>
  <dcterms:modified xsi:type="dcterms:W3CDTF">2023-03-17T13:28:55Z</dcterms:modified>
</cp:coreProperties>
</file>