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Documents\TESIS UNED\TESIS\CAPITULOS\"/>
    </mc:Choice>
  </mc:AlternateContent>
  <bookViews>
    <workbookView xWindow="0" yWindow="0" windowWidth="20400" windowHeight="7755" firstSheet="1" activeTab="2"/>
  </bookViews>
  <sheets>
    <sheet name="metodo 1" sheetId="4" state="hidden" r:id="rId1"/>
    <sheet name="metodo 2" sheetId="5" r:id="rId2"/>
    <sheet name="metodo monetario" sheetId="1" r:id="rId3"/>
    <sheet name="Hoja1" sheetId="6" state="hidden" r:id="rId4"/>
    <sheet name="metodo consumo energia" sheetId="2" state="hidden" r:id="rId5"/>
    <sheet name="metodo MIMIC" sheetId="3" state="hidden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6" l="1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F49" i="1"/>
  <c r="F47" i="1"/>
  <c r="F46" i="1"/>
  <c r="L5" i="1"/>
  <c r="K13" i="1"/>
  <c r="K12" i="1"/>
  <c r="K11" i="1"/>
  <c r="K10" i="1"/>
  <c r="K9" i="1"/>
  <c r="K8" i="1"/>
  <c r="K7" i="1"/>
  <c r="K6" i="1"/>
  <c r="K5" i="1"/>
  <c r="K4" i="1"/>
  <c r="K14" i="1"/>
  <c r="L13" i="1"/>
  <c r="L12" i="1" s="1"/>
  <c r="L14" i="1"/>
  <c r="N13" i="1"/>
  <c r="N12" i="1"/>
  <c r="N11" i="1"/>
  <c r="N10" i="1"/>
  <c r="N9" i="1"/>
  <c r="N8" i="1"/>
  <c r="N7" i="1"/>
  <c r="N6" i="1"/>
  <c r="N5" i="1"/>
  <c r="N4" i="1"/>
  <c r="N14" i="1"/>
  <c r="M4" i="1"/>
  <c r="M5" i="1"/>
  <c r="M17" i="1"/>
  <c r="M16" i="1"/>
  <c r="M15" i="1"/>
  <c r="M14" i="1"/>
  <c r="M13" i="1"/>
  <c r="M12" i="1"/>
  <c r="M11" i="1"/>
  <c r="M10" i="1"/>
  <c r="M9" i="1"/>
  <c r="M8" i="1"/>
  <c r="M7" i="1"/>
  <c r="M6" i="1"/>
  <c r="M18" i="1"/>
  <c r="M19" i="1"/>
  <c r="M22" i="1"/>
  <c r="E22" i="6"/>
  <c r="E21" i="6"/>
  <c r="E20" i="6"/>
  <c r="E19" i="6"/>
  <c r="E18" i="6"/>
  <c r="E17" i="6"/>
  <c r="E16" i="6"/>
  <c r="E15" i="6"/>
  <c r="E14" i="6"/>
  <c r="E13" i="6"/>
  <c r="M3" i="6"/>
  <c r="L11" i="6"/>
  <c r="L10" i="6"/>
  <c r="L9" i="6"/>
  <c r="L8" i="6"/>
  <c r="L7" i="6"/>
  <c r="L6" i="6"/>
  <c r="L5" i="6"/>
  <c r="L4" i="6"/>
  <c r="L3" i="6"/>
  <c r="L2" i="6"/>
  <c r="K2" i="6"/>
  <c r="K10" i="6"/>
  <c r="K11" i="6"/>
  <c r="M10" i="6"/>
  <c r="K9" i="6"/>
  <c r="K8" i="6"/>
  <c r="M8" i="6" s="1"/>
  <c r="K7" i="6"/>
  <c r="K6" i="6"/>
  <c r="M6" i="6" s="1"/>
  <c r="K5" i="6"/>
  <c r="K4" i="6"/>
  <c r="M4" i="6" s="1"/>
  <c r="K3" i="6"/>
  <c r="M11" i="6"/>
  <c r="M9" i="6"/>
  <c r="M7" i="6"/>
  <c r="M5" i="6"/>
  <c r="M2" i="6"/>
  <c r="J11" i="6"/>
  <c r="J10" i="6"/>
  <c r="J9" i="6"/>
  <c r="J8" i="6"/>
  <c r="J7" i="6"/>
  <c r="J6" i="6"/>
  <c r="J5" i="6"/>
  <c r="J4" i="6"/>
  <c r="J3" i="6"/>
  <c r="J2" i="6"/>
  <c r="I11" i="6"/>
  <c r="I10" i="6"/>
  <c r="I9" i="6"/>
  <c r="I8" i="6"/>
  <c r="I7" i="6"/>
  <c r="I6" i="6"/>
  <c r="I5" i="6"/>
  <c r="I4" i="6"/>
  <c r="I3" i="6"/>
  <c r="I2" i="6"/>
  <c r="H11" i="6"/>
  <c r="H10" i="6"/>
  <c r="H9" i="6"/>
  <c r="H8" i="6"/>
  <c r="H7" i="6"/>
  <c r="H6" i="6"/>
  <c r="H5" i="6"/>
  <c r="H4" i="6"/>
  <c r="H3" i="6"/>
  <c r="H2" i="6"/>
  <c r="G11" i="6"/>
  <c r="G10" i="6"/>
  <c r="G9" i="6"/>
  <c r="G8" i="6"/>
  <c r="G7" i="6"/>
  <c r="G6" i="6"/>
  <c r="G5" i="6"/>
  <c r="G4" i="6"/>
  <c r="G3" i="6"/>
  <c r="G2" i="6"/>
  <c r="F11" i="6"/>
  <c r="F10" i="6"/>
  <c r="F9" i="6"/>
  <c r="F8" i="6"/>
  <c r="F7" i="6"/>
  <c r="F6" i="6"/>
  <c r="F5" i="6"/>
  <c r="F4" i="6"/>
  <c r="F3" i="6"/>
  <c r="F2" i="6"/>
  <c r="E11" i="6"/>
  <c r="E10" i="6"/>
  <c r="E9" i="6"/>
  <c r="E8" i="6"/>
  <c r="E7" i="6"/>
  <c r="E6" i="6"/>
  <c r="E5" i="6"/>
  <c r="E4" i="6"/>
  <c r="E3" i="6"/>
  <c r="E2" i="6"/>
  <c r="L11" i="1" l="1"/>
  <c r="K20" i="1"/>
  <c r="L10" i="1" l="1"/>
  <c r="K15" i="1"/>
  <c r="L9" i="1" l="1"/>
  <c r="H7" i="4"/>
  <c r="H6" i="4"/>
  <c r="H5" i="4"/>
  <c r="H4" i="4"/>
  <c r="H3" i="4"/>
  <c r="L8" i="1" l="1"/>
  <c r="E28" i="4"/>
  <c r="D28" i="4"/>
  <c r="B28" i="4"/>
  <c r="E27" i="4"/>
  <c r="D27" i="4"/>
  <c r="B27" i="4"/>
  <c r="E26" i="4"/>
  <c r="D26" i="4"/>
  <c r="B26" i="4"/>
  <c r="E25" i="4"/>
  <c r="D25" i="4"/>
  <c r="B25" i="4"/>
  <c r="E24" i="4"/>
  <c r="D24" i="4"/>
  <c r="B24" i="4"/>
  <c r="E23" i="4"/>
  <c r="D23" i="4"/>
  <c r="B23" i="4"/>
  <c r="E22" i="4"/>
  <c r="D22" i="4"/>
  <c r="B22" i="4"/>
  <c r="E21" i="4"/>
  <c r="D21" i="4"/>
  <c r="B21" i="4"/>
  <c r="E20" i="4"/>
  <c r="D20" i="4"/>
  <c r="B20" i="4"/>
  <c r="E19" i="4"/>
  <c r="D19" i="4"/>
  <c r="B19" i="4"/>
  <c r="E18" i="4"/>
  <c r="D18" i="4"/>
  <c r="B18" i="4"/>
  <c r="E17" i="4"/>
  <c r="D17" i="4"/>
  <c r="B17" i="4"/>
  <c r="E16" i="4"/>
  <c r="D16" i="4"/>
  <c r="B16" i="4"/>
  <c r="E15" i="4"/>
  <c r="D15" i="4"/>
  <c r="B15" i="4"/>
  <c r="E14" i="4"/>
  <c r="D14" i="4"/>
  <c r="B14" i="4"/>
  <c r="E13" i="4"/>
  <c r="D13" i="4"/>
  <c r="B13" i="4"/>
  <c r="E12" i="4"/>
  <c r="D12" i="4"/>
  <c r="B12" i="4"/>
  <c r="E11" i="4"/>
  <c r="D11" i="4"/>
  <c r="B11" i="4"/>
  <c r="E10" i="4"/>
  <c r="D10" i="4"/>
  <c r="B10" i="4"/>
  <c r="E9" i="4"/>
  <c r="D9" i="4"/>
  <c r="B9" i="4"/>
  <c r="E8" i="4"/>
  <c r="D8" i="4"/>
  <c r="B8" i="4"/>
  <c r="E7" i="4"/>
  <c r="D7" i="4"/>
  <c r="B7" i="4"/>
  <c r="E6" i="4"/>
  <c r="D6" i="4"/>
  <c r="B6" i="4"/>
  <c r="F5" i="4"/>
  <c r="E5" i="4"/>
  <c r="D5" i="4"/>
  <c r="B5" i="4"/>
  <c r="F4" i="4"/>
  <c r="E4" i="4"/>
  <c r="D4" i="4"/>
  <c r="B4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L7" i="1" l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19" i="1"/>
  <c r="K18" i="1"/>
  <c r="K17" i="1"/>
  <c r="K16" i="1"/>
  <c r="L6" i="1" l="1"/>
  <c r="F9" i="4"/>
  <c r="F25" i="4"/>
  <c r="F6" i="4"/>
  <c r="F10" i="4"/>
  <c r="F14" i="4"/>
  <c r="F18" i="4"/>
  <c r="F22" i="4"/>
  <c r="F26" i="4"/>
  <c r="F13" i="4"/>
  <c r="F21" i="4"/>
  <c r="F7" i="4"/>
  <c r="F11" i="4"/>
  <c r="F15" i="4"/>
  <c r="F19" i="4"/>
  <c r="F23" i="4"/>
  <c r="F27" i="4"/>
  <c r="F17" i="4"/>
  <c r="F8" i="4"/>
  <c r="F12" i="4"/>
  <c r="F16" i="4"/>
  <c r="F20" i="4"/>
  <c r="F24" i="4"/>
  <c r="F28" i="4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8" i="1"/>
  <c r="N15" i="1"/>
  <c r="N16" i="1"/>
  <c r="N17" i="1"/>
  <c r="N18" i="1"/>
  <c r="N19" i="1"/>
  <c r="M20" i="1"/>
  <c r="N20" i="1" s="1"/>
  <c r="M21" i="1"/>
  <c r="N21" i="1" s="1"/>
  <c r="N22" i="1"/>
  <c r="M23" i="1"/>
  <c r="N23" i="1" s="1"/>
  <c r="C21" i="4"/>
  <c r="N50" i="1"/>
  <c r="N49" i="1"/>
  <c r="N47" i="1"/>
  <c r="N46" i="1" s="1"/>
  <c r="N45" i="1"/>
  <c r="N44" i="1"/>
  <c r="N43" i="1"/>
  <c r="N42" i="1"/>
  <c r="N41" i="1"/>
  <c r="N40" i="1"/>
  <c r="N39" i="1"/>
  <c r="N33" i="1"/>
  <c r="M38" i="1"/>
  <c r="N38" i="1" s="1"/>
  <c r="M37" i="1"/>
  <c r="N37" i="1" s="1"/>
  <c r="M36" i="1"/>
  <c r="N36" i="1" s="1"/>
  <c r="M35" i="1"/>
  <c r="N35" i="1" s="1"/>
  <c r="M34" i="1"/>
  <c r="N34" i="1" s="1"/>
  <c r="M33" i="1"/>
  <c r="M32" i="1"/>
  <c r="N32" i="1" s="1"/>
  <c r="L32" i="1" s="1"/>
  <c r="M31" i="1"/>
  <c r="N31" i="1" s="1"/>
  <c r="M30" i="1"/>
  <c r="N30" i="1" s="1"/>
  <c r="L30" i="1" s="1"/>
  <c r="M29" i="1"/>
  <c r="N29" i="1" s="1"/>
  <c r="M28" i="1"/>
  <c r="N28" i="1" s="1"/>
  <c r="M27" i="1"/>
  <c r="N27" i="1" s="1"/>
  <c r="M26" i="1"/>
  <c r="N26" i="1" s="1"/>
  <c r="M25" i="1"/>
  <c r="N25" i="1" s="1"/>
  <c r="M24" i="1"/>
  <c r="N24" i="1" s="1"/>
  <c r="G32" i="1" l="1"/>
  <c r="C22" i="4" s="1"/>
  <c r="L33" i="1"/>
  <c r="L29" i="1"/>
  <c r="L28" i="1" s="1"/>
  <c r="C18" i="4" s="1"/>
  <c r="C20" i="4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L4" i="1" l="1"/>
  <c r="L34" i="1"/>
  <c r="G33" i="1"/>
  <c r="C23" i="4" s="1"/>
  <c r="C19" i="4"/>
  <c r="L27" i="1"/>
  <c r="L26" i="1" s="1"/>
  <c r="L35" i="1" l="1"/>
  <c r="G34" i="1"/>
  <c r="C24" i="4" s="1"/>
  <c r="C17" i="4"/>
  <c r="L25" i="1"/>
  <c r="L24" i="1" s="1"/>
  <c r="C14" i="4" s="1"/>
  <c r="C16" i="4"/>
  <c r="L36" i="1" l="1"/>
  <c r="G35" i="1"/>
  <c r="C25" i="4" s="1"/>
  <c r="C15" i="4"/>
  <c r="L37" i="1" l="1"/>
  <c r="G36" i="1"/>
  <c r="C26" i="4" s="1"/>
  <c r="L23" i="1"/>
  <c r="L38" i="1" l="1"/>
  <c r="G38" i="1" s="1"/>
  <c r="C28" i="4" s="1"/>
  <c r="G37" i="1"/>
  <c r="C27" i="4" s="1"/>
  <c r="L22" i="1"/>
  <c r="C13" i="4"/>
  <c r="L21" i="1" l="1"/>
  <c r="C12" i="4"/>
  <c r="L20" i="1" l="1"/>
  <c r="C11" i="4"/>
  <c r="L19" i="1" l="1"/>
  <c r="C10" i="4"/>
  <c r="L18" i="1" l="1"/>
  <c r="C9" i="4"/>
  <c r="L17" i="1" l="1"/>
  <c r="C8" i="4"/>
  <c r="L16" i="1" l="1"/>
  <c r="C7" i="4"/>
  <c r="L15" i="1" l="1"/>
  <c r="C6" i="4"/>
  <c r="C4" i="4" l="1"/>
  <c r="C5" i="4"/>
</calcChain>
</file>

<file path=xl/comments1.xml><?xml version="1.0" encoding="utf-8"?>
<comments xmlns="http://schemas.openxmlformats.org/spreadsheetml/2006/main">
  <authors>
    <author>PC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tipo de cambio de fin de periodo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PC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tipo de cambio de fin de periodo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en milloones sucres</t>
        </r>
      </text>
    </comment>
  </commentList>
</comments>
</file>

<file path=xl/sharedStrings.xml><?xml version="1.0" encoding="utf-8"?>
<sst xmlns="http://schemas.openxmlformats.org/spreadsheetml/2006/main" count="88" uniqueCount="60">
  <si>
    <t>año</t>
  </si>
  <si>
    <t>PIB</t>
  </si>
  <si>
    <t>Indice de precios</t>
  </si>
  <si>
    <t>Tasa pasiva</t>
  </si>
  <si>
    <t>presión tributaria</t>
  </si>
  <si>
    <t>Circulante EMC</t>
  </si>
  <si>
    <t>especies monetarias en circulación</t>
  </si>
  <si>
    <t>Producto interno bruto en dolares constantes del año 2000</t>
  </si>
  <si>
    <t>Indice de precios del año 2000</t>
  </si>
  <si>
    <t>tasa de operaciones pasivas de libre contratación con plazon de 30 a 80 días, medida en términos nominales</t>
  </si>
  <si>
    <t>Impuesto a la Renta/PIB</t>
  </si>
  <si>
    <t>Precios constantes</t>
  </si>
  <si>
    <t>son los precios que, pertenecen  a períodos distintos, y son corregidos el uno con respecto al otro mediante un factor, normalmente es la inflación.</t>
  </si>
  <si>
    <t>Precios corrientes</t>
  </si>
  <si>
    <t xml:space="preserve"> son los precios de los bienes y servicios según su valor nominal y el momento en que son considerados.</t>
  </si>
  <si>
    <t>PIB a precios constantes</t>
  </si>
  <si>
    <t>Presión tributaria</t>
  </si>
  <si>
    <t>1.1.1 OFERTA MONETARIA (M1) Y LIQUIDEZ TOTAL (M2) *</t>
  </si>
  <si>
    <t>En millones de dólares al final del período</t>
  </si>
  <si>
    <t xml:space="preserve">tasa de crecimiento PIB </t>
  </si>
  <si>
    <t xml:space="preserve"> Miles de US dólares de 2007</t>
  </si>
  <si>
    <t>de 176 a 360 días, todos los datos son anuales DE BANCOS PRIVADOS</t>
  </si>
  <si>
    <t>M2</t>
  </si>
  <si>
    <t>no incluye contribuciones a la seguridad social</t>
  </si>
  <si>
    <t>Energía facturada (Gwh)</t>
  </si>
  <si>
    <t>tasa de crecimiento energia facturada</t>
  </si>
  <si>
    <t>Agencia de Regulación y Control de Electrico</t>
  </si>
  <si>
    <t>Índice de apertura</t>
  </si>
  <si>
    <t>Población urbana</t>
  </si>
  <si>
    <t>Tasa de desempleo</t>
  </si>
  <si>
    <t>PIB percápita</t>
  </si>
  <si>
    <t>Población económicamente activa</t>
  </si>
  <si>
    <t>Salario Mínimo vital</t>
  </si>
  <si>
    <t>Fuente: CELADE - División de Población de la CEPAL. Revisión 2015.</t>
  </si>
  <si>
    <t xml:space="preserve">CAN </t>
  </si>
  <si>
    <t>Banco Mundial</t>
  </si>
  <si>
    <t xml:space="preserve">FUENTE: Instituto Nacional de Estadística y Censos AÑO BASE 2004, diciembre </t>
  </si>
  <si>
    <t>valor en precios constantes</t>
  </si>
  <si>
    <t>Valor en precio corriente</t>
  </si>
  <si>
    <t>x 100</t>
  </si>
  <si>
    <t>Contribuciones Seguridad Social</t>
  </si>
  <si>
    <t>PIB a precios corrientes (millones USD)</t>
  </si>
  <si>
    <t>Salarios a precios corrientes (millones USD)</t>
  </si>
  <si>
    <t>Impuestos recaudados</t>
  </si>
  <si>
    <t>IPC</t>
  </si>
  <si>
    <t>TAX</t>
  </si>
  <si>
    <t>PT</t>
  </si>
  <si>
    <t>PIB a precios constantes (millones USD)</t>
  </si>
  <si>
    <t>PIBc</t>
  </si>
  <si>
    <t>Tipo de cambio</t>
  </si>
  <si>
    <t>RS/PIBc</t>
  </si>
  <si>
    <t>RPT</t>
  </si>
  <si>
    <t xml:space="preserve">Cemc </t>
  </si>
  <si>
    <t xml:space="preserve">RCemc /M2 </t>
  </si>
  <si>
    <t>LEMC</t>
  </si>
  <si>
    <t>LPIB</t>
  </si>
  <si>
    <t>LPT</t>
  </si>
  <si>
    <t>LS</t>
  </si>
  <si>
    <t>LTC</t>
  </si>
  <si>
    <t>LTP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</si>
</sst>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-* #,##0\ _€_-;\-* #,##0\ _€_-;_-* &quot;-&quot;??\ _€_-;_-@_-"/>
    <numFmt numFmtId="165" formatCode="General_)"/>
    <numFmt numFmtId="166" formatCode="0.0%"/>
    <numFmt numFmtId="167" formatCode="_-* #,##0.0\ _€_-;\-* #,##0.0\ _€_-;_-* &quot;-&quot;??\ _€_-;_-@_-"/>
    <numFmt numFmtId="168" formatCode="yyyy\-mm\-dd"/>
    <numFmt numFmtId="169" formatCode="_ * #,##0_ ;_ * \-#,##0_ ;_ * &quot;-&quot;??_ ;_ @_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Helv"/>
    </font>
    <font>
      <sz val="10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</font>
    <font>
      <b/>
      <sz val="10"/>
      <name val="Arial"/>
      <family val="2"/>
    </font>
    <font>
      <sz val="10"/>
      <color rgb="FFFF0000"/>
      <name val="Calibri"/>
      <family val="2"/>
    </font>
    <font>
      <sz val="10"/>
      <color rgb="FFFF0000"/>
      <name val="Calibri"/>
      <family val="2"/>
      <scheme val="minor"/>
    </font>
    <font>
      <sz val="10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B8CCE4"/>
        <bgColor rgb="FF000000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0" fontId="4" fillId="0" borderId="0"/>
    <xf numFmtId="0" fontId="3" fillId="0" borderId="0"/>
    <xf numFmtId="0" fontId="6" fillId="0" borderId="0"/>
    <xf numFmtId="0" fontId="3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168" fontId="6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0" fillId="0" borderId="0" xfId="1" applyNumberFormat="1" applyFont="1"/>
    <xf numFmtId="165" fontId="5" fillId="2" borderId="0" xfId="4" applyNumberFormat="1" applyFont="1" applyFill="1" applyBorder="1" applyAlignment="1">
      <alignment horizontal="left" vertical="top"/>
    </xf>
    <xf numFmtId="165" fontId="5" fillId="0" borderId="0" xfId="4" applyNumberFormat="1" applyFont="1" applyFill="1" applyBorder="1" applyAlignment="1">
      <alignment horizontal="left" vertical="top"/>
    </xf>
    <xf numFmtId="166" fontId="0" fillId="0" borderId="0" xfId="3" applyNumberFormat="1" applyFont="1"/>
    <xf numFmtId="2" fontId="3" fillId="0" borderId="0" xfId="0" applyNumberFormat="1" applyFont="1" applyFill="1" applyBorder="1"/>
    <xf numFmtId="43" fontId="0" fillId="0" borderId="0" xfId="1" applyFont="1"/>
    <xf numFmtId="43" fontId="3" fillId="0" borderId="0" xfId="1" applyFont="1" applyFill="1" applyBorder="1" applyProtection="1"/>
    <xf numFmtId="0" fontId="0" fillId="0" borderId="0" xfId="0" applyAlignment="1">
      <alignment horizontal="center" vertical="center" wrapText="1"/>
    </xf>
    <xf numFmtId="10" fontId="0" fillId="0" borderId="0" xfId="3" applyNumberFormat="1" applyFont="1"/>
    <xf numFmtId="0" fontId="2" fillId="3" borderId="0" xfId="0" applyFont="1" applyFill="1" applyAlignment="1">
      <alignment horizontal="center" vertical="center" wrapText="1"/>
    </xf>
    <xf numFmtId="43" fontId="2" fillId="3" borderId="0" xfId="1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167" fontId="0" fillId="0" borderId="0" xfId="1" applyNumberFormat="1" applyFont="1"/>
    <xf numFmtId="0" fontId="7" fillId="4" borderId="0" xfId="0" applyFont="1" applyFill="1"/>
    <xf numFmtId="0" fontId="0" fillId="0" borderId="0" xfId="0" applyAlignment="1">
      <alignment horizontal="center"/>
    </xf>
    <xf numFmtId="4" fontId="0" fillId="0" borderId="0" xfId="0" applyNumberFormat="1"/>
    <xf numFmtId="0" fontId="2" fillId="5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2" fontId="5" fillId="0" borderId="0" xfId="0" applyNumberFormat="1" applyFont="1" applyFill="1" applyBorder="1"/>
    <xf numFmtId="4" fontId="5" fillId="0" borderId="0" xfId="0" applyNumberFormat="1" applyFont="1" applyFill="1" applyAlignment="1" applyProtection="1">
      <alignment horizontal="center" vertical="center"/>
    </xf>
    <xf numFmtId="0" fontId="9" fillId="0" borderId="0" xfId="0" applyFont="1"/>
    <xf numFmtId="0" fontId="10" fillId="3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4" borderId="0" xfId="0" applyFont="1" applyFill="1"/>
    <xf numFmtId="0" fontId="9" fillId="4" borderId="0" xfId="0" applyFont="1" applyFill="1" applyAlignment="1">
      <alignment vertical="center" wrapText="1"/>
    </xf>
    <xf numFmtId="164" fontId="9" fillId="0" borderId="0" xfId="1" applyNumberFormat="1" applyFont="1"/>
    <xf numFmtId="43" fontId="9" fillId="0" borderId="0" xfId="1" applyFont="1" applyAlignment="1">
      <alignment vertical="center"/>
    </xf>
    <xf numFmtId="43" fontId="9" fillId="0" borderId="0" xfId="1" applyFont="1"/>
    <xf numFmtId="164" fontId="9" fillId="0" borderId="0" xfId="0" applyNumberFormat="1" applyFont="1"/>
    <xf numFmtId="0" fontId="9" fillId="0" borderId="0" xfId="0" applyFont="1" applyAlignment="1">
      <alignment vertical="center"/>
    </xf>
    <xf numFmtId="164" fontId="9" fillId="0" borderId="0" xfId="1" applyNumberFormat="1" applyFont="1" applyAlignment="1">
      <alignment horizontal="left" vertical="center"/>
    </xf>
    <xf numFmtId="164" fontId="10" fillId="5" borderId="0" xfId="1" applyNumberFormat="1" applyFont="1" applyFill="1" applyAlignment="1">
      <alignment horizontal="left" vertical="center" wrapText="1"/>
    </xf>
    <xf numFmtId="164" fontId="5" fillId="2" borderId="0" xfId="1" applyNumberFormat="1" applyFont="1" applyFill="1" applyBorder="1" applyAlignment="1">
      <alignment horizontal="left" vertical="center"/>
    </xf>
    <xf numFmtId="164" fontId="5" fillId="0" borderId="0" xfId="1" applyNumberFormat="1" applyFont="1" applyFill="1" applyBorder="1" applyAlignment="1">
      <alignment horizontal="left" vertical="center"/>
    </xf>
    <xf numFmtId="164" fontId="5" fillId="0" borderId="0" xfId="1" applyNumberFormat="1" applyFont="1" applyFill="1" applyAlignment="1" applyProtection="1">
      <alignment horizontal="left" vertical="center"/>
    </xf>
    <xf numFmtId="164" fontId="9" fillId="3" borderId="0" xfId="1" applyNumberFormat="1" applyFont="1" applyFill="1" applyAlignment="1">
      <alignment horizontal="center" vertical="center" wrapText="1"/>
    </xf>
    <xf numFmtId="2" fontId="5" fillId="3" borderId="0" xfId="0" applyNumberFormat="1" applyFont="1" applyFill="1" applyBorder="1"/>
    <xf numFmtId="164" fontId="9" fillId="3" borderId="0" xfId="1" applyNumberFormat="1" applyFont="1" applyFill="1"/>
    <xf numFmtId="43" fontId="9" fillId="3" borderId="0" xfId="1" applyFont="1" applyFill="1"/>
    <xf numFmtId="0" fontId="9" fillId="3" borderId="0" xfId="0" applyFont="1" applyFill="1"/>
    <xf numFmtId="9" fontId="9" fillId="0" borderId="0" xfId="3" applyFont="1"/>
    <xf numFmtId="164" fontId="9" fillId="4" borderId="0" xfId="1" applyNumberFormat="1" applyFont="1" applyFill="1"/>
    <xf numFmtId="3" fontId="11" fillId="0" borderId="0" xfId="7" applyNumberFormat="1" applyFont="1" applyFill="1" applyBorder="1" applyAlignment="1">
      <alignment horizontal="right" indent="1"/>
    </xf>
    <xf numFmtId="43" fontId="0" fillId="0" borderId="0" xfId="1" applyFont="1" applyAlignment="1">
      <alignment horizontal="center"/>
    </xf>
    <xf numFmtId="0" fontId="6" fillId="4" borderId="0" xfId="6" applyFill="1" applyAlignment="1">
      <alignment horizontal="center"/>
    </xf>
    <xf numFmtId="0" fontId="0" fillId="4" borderId="0" xfId="0" applyFill="1" applyAlignment="1">
      <alignment horizontal="center"/>
    </xf>
    <xf numFmtId="0" fontId="6" fillId="4" borderId="0" xfId="6" applyFill="1"/>
    <xf numFmtId="0" fontId="0" fillId="4" borderId="0" xfId="0" applyFill="1"/>
    <xf numFmtId="43" fontId="0" fillId="4" borderId="0" xfId="1" applyFont="1" applyFill="1"/>
    <xf numFmtId="43" fontId="9" fillId="4" borderId="0" xfId="1" applyFont="1" applyFill="1"/>
    <xf numFmtId="169" fontId="16" fillId="6" borderId="0" xfId="1" applyNumberFormat="1" applyFont="1" applyFill="1" applyBorder="1" applyProtection="1"/>
    <xf numFmtId="164" fontId="17" fillId="4" borderId="0" xfId="1" applyNumberFormat="1" applyFont="1" applyFill="1" applyAlignment="1">
      <alignment horizontal="left" vertical="center" wrapText="1"/>
    </xf>
    <xf numFmtId="169" fontId="0" fillId="0" borderId="0" xfId="0" applyNumberFormat="1"/>
    <xf numFmtId="164" fontId="0" fillId="0" borderId="0" xfId="0" applyNumberFormat="1"/>
    <xf numFmtId="3" fontId="18" fillId="6" borderId="0" xfId="7" applyNumberFormat="1" applyFont="1" applyFill="1" applyBorder="1"/>
    <xf numFmtId="10" fontId="9" fillId="4" borderId="0" xfId="3" applyNumberFormat="1" applyFont="1" applyFill="1" applyAlignment="1">
      <alignment horizontal="center" vertical="center" wrapText="1"/>
    </xf>
    <xf numFmtId="10" fontId="9" fillId="3" borderId="0" xfId="3" applyNumberFormat="1" applyFont="1" applyFill="1" applyAlignment="1">
      <alignment horizontal="center" vertical="center" wrapText="1"/>
    </xf>
    <xf numFmtId="3" fontId="9" fillId="7" borderId="0" xfId="7" applyNumberFormat="1" applyFont="1" applyFill="1" applyBorder="1"/>
    <xf numFmtId="164" fontId="0" fillId="4" borderId="2" xfId="1" applyNumberFormat="1" applyFont="1" applyFill="1" applyBorder="1"/>
    <xf numFmtId="164" fontId="2" fillId="4" borderId="2" xfId="1" applyNumberFormat="1" applyFont="1" applyFill="1" applyBorder="1" applyAlignment="1">
      <alignment horizontal="center"/>
    </xf>
    <xf numFmtId="164" fontId="15" fillId="4" borderId="2" xfId="1" applyNumberFormat="1" applyFont="1" applyFill="1" applyBorder="1" applyAlignment="1">
      <alignment horizontal="center"/>
    </xf>
    <xf numFmtId="164" fontId="6" fillId="4" borderId="2" xfId="1" applyNumberFormat="1" applyFont="1" applyFill="1" applyBorder="1"/>
    <xf numFmtId="3" fontId="0" fillId="4" borderId="0" xfId="0" applyNumberFormat="1" applyFill="1"/>
    <xf numFmtId="164" fontId="0" fillId="4" borderId="0" xfId="0" applyNumberFormat="1" applyFill="1"/>
    <xf numFmtId="0" fontId="0" fillId="4" borderId="0" xfId="0" applyNumberFormat="1" applyFill="1"/>
    <xf numFmtId="4" fontId="5" fillId="0" borderId="0" xfId="0" applyNumberFormat="1" applyFont="1" applyFill="1" applyAlignment="1" applyProtection="1">
      <alignment horizontal="center" vertical="center"/>
    </xf>
    <xf numFmtId="0" fontId="5" fillId="0" borderId="1" xfId="0" applyFont="1" applyFill="1" applyBorder="1" applyAlignment="1">
      <alignment horizontal="center"/>
    </xf>
    <xf numFmtId="4" fontId="5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4">
    <cellStyle name="ANCLAS,REZONES Y SUS PARTES,DE FUNDICION,DE HIERRO O DE ACERO" xfId="7"/>
    <cellStyle name="Comma_10R&amp;monet" xfId="8"/>
    <cellStyle name="Date" xfId="13"/>
    <cellStyle name="Millares" xfId="1" builtinId="3"/>
    <cellStyle name="Normal" xfId="0" builtinId="0"/>
    <cellStyle name="Normal 2" xfId="2"/>
    <cellStyle name="Normal 2 2" xfId="5"/>
    <cellStyle name="Normal 2 3" xfId="9"/>
    <cellStyle name="Normal 3" xfId="6"/>
    <cellStyle name="Normal 3 2" xfId="10"/>
    <cellStyle name="Normal 4" xfId="11"/>
    <cellStyle name="Normal 5" xfId="12"/>
    <cellStyle name="Normal_Pag. 1" xfId="4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B9" sqref="B9"/>
    </sheetView>
  </sheetViews>
  <sheetFormatPr baseColWidth="10" defaultRowHeight="15" x14ac:dyDescent="0.25"/>
  <cols>
    <col min="3" max="3" width="11.7109375" customWidth="1"/>
    <col min="6" max="6" width="11" style="8"/>
    <col min="7" max="7" width="9" customWidth="1"/>
    <col min="8" max="8" width="11.28515625" style="8" customWidth="1"/>
    <col min="9" max="9" width="26.140625" style="8" customWidth="1"/>
    <col min="10" max="10" width="23.85546875" customWidth="1"/>
  </cols>
  <sheetData>
    <row r="1" spans="1:10" ht="75" x14ac:dyDescent="0.25">
      <c r="B1" s="12" t="s">
        <v>5</v>
      </c>
      <c r="C1" s="19" t="s">
        <v>47</v>
      </c>
      <c r="D1" s="12" t="s">
        <v>2</v>
      </c>
      <c r="E1" s="12" t="s">
        <v>3</v>
      </c>
      <c r="F1" s="13" t="s">
        <v>16</v>
      </c>
    </row>
    <row r="3" spans="1:10" x14ac:dyDescent="0.25">
      <c r="A3" s="12" t="s">
        <v>0</v>
      </c>
      <c r="B3" s="17" t="s">
        <v>52</v>
      </c>
      <c r="C3" s="17" t="s">
        <v>48</v>
      </c>
      <c r="D3" s="17" t="s">
        <v>44</v>
      </c>
      <c r="E3" s="17" t="s">
        <v>45</v>
      </c>
      <c r="F3" s="48" t="s">
        <v>51</v>
      </c>
      <c r="G3" s="2"/>
      <c r="H3" s="8" t="str">
        <f>+B3</f>
        <v xml:space="preserve">Cemc </v>
      </c>
      <c r="I3" s="8" t="s">
        <v>5</v>
      </c>
      <c r="J3" s="1"/>
    </row>
    <row r="4" spans="1:10" x14ac:dyDescent="0.25">
      <c r="A4">
        <f>+'metodo monetario'!A14</f>
        <v>1990</v>
      </c>
      <c r="B4" s="3">
        <f>+'metodo monetario'!C14</f>
        <v>692.23589743589741</v>
      </c>
      <c r="C4" s="8">
        <f>+'metodo monetario'!G14</f>
        <v>30874.092000000001</v>
      </c>
      <c r="D4" s="7">
        <f>+'metodo monetario'!H14</f>
        <v>1.9927845968093463</v>
      </c>
      <c r="E4" s="7">
        <f>+'metodo monetario'!I14</f>
        <v>44.01</v>
      </c>
      <c r="F4" s="8">
        <f>+'metodo monetario'!K14</f>
        <v>5.4300503552456469E-2</v>
      </c>
      <c r="G4" s="8"/>
      <c r="H4" s="8" t="str">
        <f>+C3</f>
        <v>PIBc</v>
      </c>
      <c r="I4" s="8" t="s">
        <v>47</v>
      </c>
    </row>
    <row r="5" spans="1:10" x14ac:dyDescent="0.25">
      <c r="A5">
        <f>+'metodo monetario'!A15</f>
        <v>1991</v>
      </c>
      <c r="B5" s="3">
        <f>+'metodo monetario'!C15</f>
        <v>973.67435897435894</v>
      </c>
      <c r="C5" s="8">
        <f>+'metodo monetario'!G15</f>
        <v>32199.005000000001</v>
      </c>
      <c r="D5" s="7">
        <f>+'metodo monetario'!H15</f>
        <v>2.9689381349579334</v>
      </c>
      <c r="E5" s="7">
        <f>+'metodo monetario'!I15</f>
        <v>51.53</v>
      </c>
      <c r="F5" s="8">
        <f>+'metodo monetario'!K15</f>
        <v>5.4004425518583019E-2</v>
      </c>
      <c r="G5" s="8"/>
      <c r="H5" s="8" t="str">
        <f>+D3</f>
        <v>IPC</v>
      </c>
      <c r="I5" s="8" t="s">
        <v>2</v>
      </c>
      <c r="J5" s="1"/>
    </row>
    <row r="6" spans="1:10" x14ac:dyDescent="0.25">
      <c r="A6">
        <f>+'metodo monetario'!A16</f>
        <v>1992</v>
      </c>
      <c r="B6" s="3">
        <f>+'metodo monetario'!C16</f>
        <v>1515.7794871794872</v>
      </c>
      <c r="C6" s="8">
        <f>+'metodo monetario'!G16</f>
        <v>32879.792000000001</v>
      </c>
      <c r="D6" s="7">
        <f>+'metodo monetario'!H16</f>
        <v>4.7569234250857324</v>
      </c>
      <c r="E6" s="7">
        <f>+'metodo monetario'!I16</f>
        <v>42.84</v>
      </c>
      <c r="F6" s="8">
        <f>+'metodo monetario'!K16</f>
        <v>4.9347726570044562E-2</v>
      </c>
      <c r="G6" s="8"/>
      <c r="H6" s="8" t="str">
        <f>+E3</f>
        <v>TAX</v>
      </c>
      <c r="I6" s="8" t="s">
        <v>3</v>
      </c>
      <c r="J6" s="1"/>
    </row>
    <row r="7" spans="1:10" x14ac:dyDescent="0.25">
      <c r="A7">
        <f>+'metodo monetario'!A17</f>
        <v>1993</v>
      </c>
      <c r="B7" s="3">
        <f>+'metodo monetario'!C17</f>
        <v>417.35682602267127</v>
      </c>
      <c r="C7" s="8">
        <f>+'metodo monetario'!G17</f>
        <v>33528.582000000002</v>
      </c>
      <c r="D7" s="7">
        <f>+'metodo monetario'!H17</f>
        <v>6.2296924685197164</v>
      </c>
      <c r="E7" s="7">
        <f>+'metodo monetario'!I17</f>
        <v>28.02</v>
      </c>
      <c r="F7" s="8">
        <f>+'metodo monetario'!K17</f>
        <v>5.5398468664285154E-2</v>
      </c>
      <c r="G7" s="8"/>
      <c r="H7" s="8" t="str">
        <f>+F3</f>
        <v>RPT</v>
      </c>
      <c r="I7" s="8" t="s">
        <v>16</v>
      </c>
      <c r="J7" s="1"/>
    </row>
    <row r="8" spans="1:10" x14ac:dyDescent="0.25">
      <c r="A8">
        <f>+'metodo monetario'!A18</f>
        <v>1994</v>
      </c>
      <c r="B8" s="3">
        <f>+'metodo monetario'!C18</f>
        <v>483.94035698737486</v>
      </c>
      <c r="C8" s="8">
        <f>+'metodo monetario'!G18</f>
        <v>34956.313000000002</v>
      </c>
      <c r="D8" s="7">
        <f>+'metodo monetario'!H18</f>
        <v>7.8109881973848827</v>
      </c>
      <c r="E8" s="7">
        <f>+'metodo monetario'!I18</f>
        <v>39.869999999999997</v>
      </c>
      <c r="F8" s="8">
        <f>+'metodo monetario'!K18</f>
        <v>5.593612179482519E-2</v>
      </c>
      <c r="G8" s="8"/>
      <c r="J8" s="1"/>
    </row>
    <row r="9" spans="1:10" x14ac:dyDescent="0.25">
      <c r="A9">
        <f>+'metodo monetario'!A19</f>
        <v>1995</v>
      </c>
      <c r="B9" s="3">
        <f>+'metodo monetario'!C19</f>
        <v>466.91170431211503</v>
      </c>
      <c r="C9" s="8">
        <f>+'metodo monetario'!G19</f>
        <v>35743.720999999998</v>
      </c>
      <c r="D9" s="7">
        <f>+'metodo monetario'!H19</f>
        <v>9.5898481205695187</v>
      </c>
      <c r="E9" s="7">
        <f>+'metodo monetario'!I19</f>
        <v>46.09</v>
      </c>
      <c r="F9" s="8">
        <f>+'metodo monetario'!K19</f>
        <v>5.7950912726875449E-2</v>
      </c>
      <c r="G9" s="8"/>
      <c r="J9" s="1"/>
    </row>
    <row r="10" spans="1:10" x14ac:dyDescent="0.25">
      <c r="A10">
        <f>+'metodo monetario'!A20</f>
        <v>1996</v>
      </c>
      <c r="B10" s="3">
        <f>+'metodo monetario'!C20</f>
        <v>512.54811138682112</v>
      </c>
      <c r="C10" s="8">
        <f>+'metodo monetario'!G20</f>
        <v>36362.712</v>
      </c>
      <c r="D10" s="7">
        <f>+'metodo monetario'!H20</f>
        <v>12.046808510638296</v>
      </c>
      <c r="E10" s="7">
        <f>+'metodo monetario'!I20</f>
        <v>34.81</v>
      </c>
      <c r="F10" s="8">
        <f>+'metodo monetario'!K20</f>
        <v>5.3792013732173447E-2</v>
      </c>
      <c r="G10" s="8"/>
    </row>
    <row r="11" spans="1:10" x14ac:dyDescent="0.25">
      <c r="A11">
        <f>+'metodo monetario'!A21</f>
        <v>1997</v>
      </c>
      <c r="B11" s="3">
        <f>+'metodo monetario'!C21</f>
        <v>531.16831906264088</v>
      </c>
      <c r="C11" s="8">
        <f>+'metodo monetario'!G21</f>
        <v>37936.440999999999</v>
      </c>
      <c r="D11" s="7">
        <f>+'metodo monetario'!H21</f>
        <v>15.741702127659572</v>
      </c>
      <c r="E11" s="7">
        <f>+'metodo monetario'!I21</f>
        <v>33.51</v>
      </c>
      <c r="F11" s="8">
        <f>+'metodo monetario'!K21</f>
        <v>6.4228428250532571E-2</v>
      </c>
      <c r="G11" s="8"/>
    </row>
    <row r="12" spans="1:10" x14ac:dyDescent="0.25">
      <c r="A12">
        <f>+'metodo monetario'!A22</f>
        <v>1998</v>
      </c>
      <c r="B12" s="3">
        <f>+'metodo monetario'!C22</f>
        <v>531.6551142462813</v>
      </c>
      <c r="C12" s="8">
        <f>+'metodo monetario'!G22</f>
        <v>39175.646000000001</v>
      </c>
      <c r="D12" s="7">
        <f>+'metodo monetario'!H22</f>
        <v>22.573617021276593</v>
      </c>
      <c r="E12" s="7">
        <f>+'metodo monetario'!I22</f>
        <v>48.27</v>
      </c>
      <c r="F12" s="8">
        <f>+'metodo monetario'!K22</f>
        <v>6.9987363372860309E-2</v>
      </c>
      <c r="G12" s="8"/>
    </row>
    <row r="13" spans="1:10" x14ac:dyDescent="0.25">
      <c r="A13">
        <f>+'metodo monetario'!A23</f>
        <v>1999</v>
      </c>
      <c r="B13" s="3">
        <f>+'metodo monetario'!C23</f>
        <v>494.31065784437033</v>
      </c>
      <c r="C13" s="8">
        <f>+'metodo monetario'!G23</f>
        <v>37318.961000000003</v>
      </c>
      <c r="D13" s="7">
        <f>+'metodo monetario'!H23</f>
        <v>36.277872340425525</v>
      </c>
      <c r="E13" s="7">
        <f>+'metodo monetario'!I23</f>
        <v>45.91</v>
      </c>
      <c r="F13" s="8">
        <f>+'metodo monetario'!K23</f>
        <v>7.3344860720678168E-2</v>
      </c>
      <c r="G13" s="8"/>
    </row>
    <row r="14" spans="1:10" x14ac:dyDescent="0.25">
      <c r="A14">
        <f>+'metodo monetario'!A24</f>
        <v>2000</v>
      </c>
      <c r="B14" s="3">
        <f>+'metodo monetario'!C24</f>
        <v>1120</v>
      </c>
      <c r="C14" s="8">
        <f>+'metodo monetario'!G24</f>
        <v>37726.410000000003</v>
      </c>
      <c r="D14" s="7">
        <f>+'metodo monetario'!H24</f>
        <v>69.28936170212765</v>
      </c>
      <c r="E14" s="7">
        <f>+'metodo monetario'!I24</f>
        <v>8.7799999999999994</v>
      </c>
      <c r="F14" s="8">
        <f>+'metodo monetario'!K24</f>
        <v>8.3106783099866646E-2</v>
      </c>
      <c r="G14" s="8"/>
    </row>
    <row r="15" spans="1:10" x14ac:dyDescent="0.25">
      <c r="A15">
        <f>+'metodo monetario'!A25</f>
        <v>2001</v>
      </c>
      <c r="B15" s="3">
        <f>+'metodo monetario'!C25</f>
        <v>1511</v>
      </c>
      <c r="C15" s="8">
        <f>+'metodo monetario'!G25</f>
        <v>39241.362999999998</v>
      </c>
      <c r="D15" s="7">
        <f>+'metodo monetario'!H25</f>
        <v>84.837021276595735</v>
      </c>
      <c r="E15" s="7">
        <f>+'metodo monetario'!I25</f>
        <v>6.89</v>
      </c>
      <c r="F15" s="8">
        <f>+'metodo monetario'!K25</f>
        <v>0.10248760806011886</v>
      </c>
      <c r="G15" s="8"/>
    </row>
    <row r="16" spans="1:10" x14ac:dyDescent="0.25">
      <c r="A16">
        <f>+'metodo monetario'!A26</f>
        <v>2002</v>
      </c>
      <c r="B16" s="3">
        <f>+'metodo monetario'!C26</f>
        <v>1840</v>
      </c>
      <c r="C16" s="8">
        <f>+'metodo monetario'!G26</f>
        <v>40848.993999999999</v>
      </c>
      <c r="D16" s="7">
        <f>+'metodo monetario'!H26</f>
        <v>92.774170212765952</v>
      </c>
      <c r="E16" s="7">
        <f>+'metodo monetario'!I26</f>
        <v>6.61</v>
      </c>
      <c r="F16" s="8">
        <f>+'metodo monetario'!K26</f>
        <v>0.10180060944458719</v>
      </c>
      <c r="G16" s="8"/>
    </row>
    <row r="17" spans="1:7" x14ac:dyDescent="0.25">
      <c r="A17">
        <f>+'metodo monetario'!A27</f>
        <v>2003</v>
      </c>
      <c r="B17" s="3">
        <f>+'metodo monetario'!C27</f>
        <v>2121</v>
      </c>
      <c r="C17" s="8">
        <f>+'metodo monetario'!G27</f>
        <v>41961.262000000002</v>
      </c>
      <c r="D17" s="7">
        <f>+'metodo monetario'!H27</f>
        <v>98.405446808510618</v>
      </c>
      <c r="E17" s="7">
        <f>+'metodo monetario'!I27</f>
        <v>6.22</v>
      </c>
      <c r="F17" s="8">
        <f>+'metodo monetario'!K27</f>
        <v>9.7539970113025495E-2</v>
      </c>
      <c r="G17" s="8"/>
    </row>
    <row r="18" spans="1:7" x14ac:dyDescent="0.25">
      <c r="A18">
        <f>+'metodo monetario'!A28</f>
        <v>2004</v>
      </c>
      <c r="B18" s="3">
        <f>+'metodo monetario'!C28</f>
        <v>2255</v>
      </c>
      <c r="C18" s="8">
        <f>+'metodo monetario'!G28</f>
        <v>45406.71</v>
      </c>
      <c r="D18" s="7">
        <f>+'metodo monetario'!H28</f>
        <v>100.32</v>
      </c>
      <c r="E18" s="7">
        <f>+'metodo monetario'!I28</f>
        <v>5.03</v>
      </c>
      <c r="F18" s="8">
        <f>+'metodo monetario'!K28</f>
        <v>9.8243695469303782E-2</v>
      </c>
      <c r="G18" s="8"/>
    </row>
    <row r="19" spans="1:7" x14ac:dyDescent="0.25">
      <c r="A19">
        <f>+'metodo monetario'!A29</f>
        <v>2005</v>
      </c>
      <c r="B19" s="3">
        <f>+'metodo monetario'!C29</f>
        <v>2689</v>
      </c>
      <c r="C19" s="8">
        <f>+'metodo monetario'!G29</f>
        <v>47809.319000000003</v>
      </c>
      <c r="D19" s="7">
        <f>+'metodo monetario'!H29</f>
        <v>103.46</v>
      </c>
      <c r="E19" s="7">
        <f>+'metodo monetario'!I29</f>
        <v>5.45</v>
      </c>
      <c r="F19" s="8">
        <f>+'metodo monetario'!K29</f>
        <v>0.10319443054119556</v>
      </c>
    </row>
    <row r="20" spans="1:7" x14ac:dyDescent="0.25">
      <c r="A20">
        <f>+'metodo monetario'!A30</f>
        <v>2006</v>
      </c>
      <c r="B20" s="3">
        <f>+'metodo monetario'!C30</f>
        <v>3030</v>
      </c>
      <c r="C20" s="8">
        <f>+'metodo monetario'!G30</f>
        <v>49914.614999999998</v>
      </c>
      <c r="D20" s="7">
        <f>+'metodo monetario'!H30</f>
        <v>106.43</v>
      </c>
      <c r="E20" s="7">
        <f>+'metodo monetario'!I30</f>
        <v>5.34</v>
      </c>
      <c r="F20" s="8">
        <f>+'metodo monetario'!K30</f>
        <v>0.10582381144762795</v>
      </c>
    </row>
    <row r="21" spans="1:7" x14ac:dyDescent="0.25">
      <c r="A21">
        <f>+'metodo monetario'!A31</f>
        <v>2007</v>
      </c>
      <c r="B21" s="3">
        <f>+'metodo monetario'!C31</f>
        <v>3279</v>
      </c>
      <c r="C21" s="8">
        <f>+'metodo monetario'!G31</f>
        <v>51007.777000000002</v>
      </c>
      <c r="D21" s="7">
        <f>+'metodo monetario'!H31</f>
        <v>109.97</v>
      </c>
      <c r="E21" s="7">
        <f>+'metodo monetario'!I31</f>
        <v>5.64</v>
      </c>
      <c r="F21" s="8">
        <f>+'metodo monetario'!K31</f>
        <v>0.10910641643059776</v>
      </c>
    </row>
    <row r="22" spans="1:7" x14ac:dyDescent="0.25">
      <c r="A22">
        <f>+'metodo monetario'!A32</f>
        <v>2008</v>
      </c>
      <c r="B22" s="3">
        <f>+'metodo monetario'!C32</f>
        <v>4098.3</v>
      </c>
      <c r="C22" s="8">
        <f>+'metodo monetario'!G32</f>
        <v>56296.267432321576</v>
      </c>
      <c r="D22" s="7">
        <f>+'metodo monetario'!H32</f>
        <v>119.68</v>
      </c>
      <c r="E22" s="7">
        <f>+'metodo monetario'!I32</f>
        <v>5.09</v>
      </c>
      <c r="F22" s="8">
        <f>+'metodo monetario'!K32</f>
        <v>0.11202905356875764</v>
      </c>
    </row>
    <row r="23" spans="1:7" x14ac:dyDescent="0.25">
      <c r="A23">
        <f>+'metodo monetario'!A33</f>
        <v>2009</v>
      </c>
      <c r="B23" s="3">
        <f>+'metodo monetario'!C33</f>
        <v>4230.1000000000004</v>
      </c>
      <c r="C23" s="8">
        <f>+'metodo monetario'!G33</f>
        <v>54191.602841976433</v>
      </c>
      <c r="D23" s="7">
        <f>+'metodo monetario'!H33</f>
        <v>124.8370941649011</v>
      </c>
      <c r="E23" s="7">
        <f>+'metodo monetario'!I33</f>
        <v>5.24</v>
      </c>
      <c r="F23" s="8">
        <f>+'metodo monetario'!K33</f>
        <v>0.12081690584506199</v>
      </c>
      <c r="G23" s="3"/>
    </row>
    <row r="24" spans="1:7" x14ac:dyDescent="0.25">
      <c r="A24">
        <f>+'metodo monetario'!A34</f>
        <v>2010</v>
      </c>
      <c r="B24" s="3">
        <f>+'metodo monetario'!C34</f>
        <v>4545.3999999999996</v>
      </c>
      <c r="C24" s="8">
        <f>+'metodo monetario'!G34</f>
        <v>57885.169122828367</v>
      </c>
      <c r="D24" s="7">
        <f>+'metodo monetario'!H34</f>
        <v>128.99171644463479</v>
      </c>
      <c r="E24" s="7">
        <f>+'metodo monetario'!I34</f>
        <v>4.28</v>
      </c>
      <c r="F24" s="8">
        <f>+'metodo monetario'!K34</f>
        <v>0.12461241800301529</v>
      </c>
      <c r="G24" s="3"/>
    </row>
    <row r="25" spans="1:7" x14ac:dyDescent="0.25">
      <c r="A25">
        <f>+'metodo monetario'!A35</f>
        <v>2011</v>
      </c>
      <c r="B25" s="3">
        <f>+'metodo monetario'!C35</f>
        <v>5290.9794160000001</v>
      </c>
      <c r="C25" s="8">
        <f>+'metodo monetario'!G35</f>
        <v>61672.130646575431</v>
      </c>
      <c r="D25" s="7">
        <f>+'metodo monetario'!H35</f>
        <v>135.9693714909977</v>
      </c>
      <c r="E25" s="7">
        <f>+'metodo monetario'!I35</f>
        <v>4.53</v>
      </c>
      <c r="F25" s="8">
        <f>+'metodo monetario'!K35</f>
        <v>0.12317595092058781</v>
      </c>
      <c r="G25" s="3"/>
    </row>
    <row r="26" spans="1:7" x14ac:dyDescent="0.25">
      <c r="A26">
        <f>+'metodo monetario'!A36</f>
        <v>2012</v>
      </c>
      <c r="B26" s="3">
        <f>+'metodo monetario'!C36</f>
        <v>6326.7377990000005</v>
      </c>
      <c r="C26" s="8">
        <f>+'metodo monetario'!G36</f>
        <v>64734.583255882477</v>
      </c>
      <c r="D26" s="7">
        <f>+'metodo monetario'!H36</f>
        <v>141.631013217229</v>
      </c>
      <c r="E26" s="7">
        <f>+'metodo monetario'!I36</f>
        <v>4.53</v>
      </c>
      <c r="F26" s="8">
        <f>+'metodo monetario'!K36</f>
        <v>0.13937688883026791</v>
      </c>
      <c r="G26" s="3"/>
    </row>
    <row r="27" spans="1:7" x14ac:dyDescent="0.25">
      <c r="A27">
        <f>+'metodo monetario'!A37</f>
        <v>2013</v>
      </c>
      <c r="B27" s="3">
        <f>+'metodo monetario'!C37</f>
        <v>7367.0561909999979</v>
      </c>
      <c r="C27" s="8">
        <f>+'metodo monetario'!G37</f>
        <v>67208.692565693607</v>
      </c>
      <c r="D27" s="7">
        <f>+'metodo monetario'!H37</f>
        <v>145.45553496850539</v>
      </c>
      <c r="E27" s="7">
        <f>+'metodo monetario'!I37</f>
        <v>4.53</v>
      </c>
      <c r="F27" s="8">
        <f>+'metodo monetario'!K37</f>
        <v>0.14420876225553322</v>
      </c>
      <c r="G27" s="8"/>
    </row>
    <row r="28" spans="1:7" x14ac:dyDescent="0.25">
      <c r="A28">
        <f>+'metodo monetario'!A38</f>
        <v>2014</v>
      </c>
      <c r="B28" s="3">
        <f>+'metodo monetario'!C38</f>
        <v>9539.8967329999978</v>
      </c>
      <c r="C28" s="8">
        <f>+'metodo monetario'!G38</f>
        <v>67939.462434926376</v>
      </c>
      <c r="D28" s="7">
        <f>+'metodo monetario'!H38</f>
        <v>150.78990902032729</v>
      </c>
      <c r="E28" s="7">
        <f>+'metodo monetario'!I38</f>
        <v>5.18</v>
      </c>
      <c r="F28" s="8">
        <f>+'metodo monetario'!K38</f>
        <v>0.14328533645763189</v>
      </c>
      <c r="G28" s="8"/>
    </row>
    <row r="29" spans="1:7" x14ac:dyDescent="0.25">
      <c r="G29" s="8"/>
    </row>
    <row r="30" spans="1:7" x14ac:dyDescent="0.25">
      <c r="G30" s="8"/>
    </row>
    <row r="31" spans="1:7" x14ac:dyDescent="0.25">
      <c r="G31" s="8"/>
    </row>
    <row r="32" spans="1:7" x14ac:dyDescent="0.25">
      <c r="G32" s="8"/>
    </row>
    <row r="33" spans="7:7" x14ac:dyDescent="0.25">
      <c r="G33" s="8"/>
    </row>
    <row r="34" spans="7:7" x14ac:dyDescent="0.25">
      <c r="G34" s="8"/>
    </row>
    <row r="35" spans="7:7" x14ac:dyDescent="0.25">
      <c r="G35" s="8"/>
    </row>
    <row r="36" spans="7:7" x14ac:dyDescent="0.25">
      <c r="G36" s="3"/>
    </row>
    <row r="37" spans="7:7" x14ac:dyDescent="0.25">
      <c r="G37" s="3"/>
    </row>
  </sheetData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C20" sqref="C20"/>
    </sheetView>
  </sheetViews>
  <sheetFormatPr baseColWidth="10" defaultRowHeight="15" x14ac:dyDescent="0.25"/>
  <cols>
    <col min="1" max="1" width="11" style="52" bestFit="1" customWidth="1"/>
    <col min="2" max="2" width="14.42578125" style="52" customWidth="1"/>
    <col min="3" max="7" width="14.85546875" style="52" customWidth="1"/>
    <col min="8" max="8" width="26.140625" style="53" hidden="1" customWidth="1"/>
    <col min="9" max="9" width="9.42578125" style="53" hidden="1" customWidth="1"/>
    <col min="10" max="10" width="23.85546875" style="52" hidden="1" customWidth="1"/>
    <col min="11" max="13" width="0" style="52" hidden="1" customWidth="1"/>
    <col min="14" max="14" width="15.42578125" style="52" customWidth="1"/>
    <col min="15" max="15" width="25" style="52" bestFit="1" customWidth="1"/>
    <col min="16" max="18" width="11.42578125" style="52"/>
    <col min="19" max="19" width="22.140625" style="52" bestFit="1" customWidth="1"/>
    <col min="20" max="16384" width="11.42578125" style="52"/>
  </cols>
  <sheetData>
    <row r="1" spans="1:19" s="50" customFormat="1" x14ac:dyDescent="0.25">
      <c r="A1" s="64"/>
      <c r="B1" s="65" t="s">
        <v>54</v>
      </c>
      <c r="C1" s="65" t="s">
        <v>55</v>
      </c>
      <c r="D1" s="65" t="s">
        <v>56</v>
      </c>
      <c r="E1" s="65" t="s">
        <v>57</v>
      </c>
      <c r="F1" s="65" t="s">
        <v>58</v>
      </c>
      <c r="G1" s="65" t="s">
        <v>59</v>
      </c>
      <c r="H1" s="49"/>
      <c r="I1" s="49"/>
      <c r="J1" s="49"/>
      <c r="K1" s="49"/>
      <c r="L1" s="49"/>
      <c r="M1" s="49"/>
      <c r="N1" s="52"/>
      <c r="O1" s="52"/>
      <c r="P1" s="52"/>
      <c r="Q1" s="52"/>
      <c r="R1" s="52"/>
    </row>
    <row r="2" spans="1:19" x14ac:dyDescent="0.25">
      <c r="A2" s="63"/>
      <c r="B2" s="66"/>
      <c r="C2" s="66"/>
      <c r="D2" s="66"/>
      <c r="E2" s="66"/>
      <c r="F2" s="66"/>
      <c r="G2" s="66"/>
      <c r="H2" s="51"/>
      <c r="I2" s="51"/>
      <c r="J2" s="51"/>
      <c r="K2" s="51"/>
      <c r="L2" s="51"/>
      <c r="M2" s="51"/>
      <c r="N2" s="67"/>
      <c r="O2" s="67"/>
      <c r="S2" s="67"/>
    </row>
    <row r="3" spans="1:19" x14ac:dyDescent="0.25">
      <c r="A3" s="63">
        <v>1980</v>
      </c>
      <c r="B3" s="66">
        <v>6397242</v>
      </c>
      <c r="C3" s="66">
        <v>1008095</v>
      </c>
      <c r="D3" s="66">
        <v>-3055849</v>
      </c>
      <c r="E3" s="66">
        <v>6700342</v>
      </c>
      <c r="F3" s="66">
        <v>3210844</v>
      </c>
      <c r="G3" s="66">
        <v>2484907</v>
      </c>
      <c r="H3" s="51"/>
      <c r="I3" s="51"/>
      <c r="J3" s="51"/>
      <c r="K3" s="51"/>
      <c r="L3" s="51"/>
      <c r="M3" s="51"/>
      <c r="N3" s="67"/>
      <c r="O3" s="68"/>
      <c r="P3" s="69"/>
      <c r="Q3" s="69"/>
      <c r="R3" s="69"/>
      <c r="S3" s="67"/>
    </row>
    <row r="4" spans="1:19" x14ac:dyDescent="0.25">
      <c r="A4" s="63">
        <v>1981</v>
      </c>
      <c r="B4" s="66">
        <v>6524625</v>
      </c>
      <c r="C4" s="66">
        <v>1013556</v>
      </c>
      <c r="D4" s="66">
        <v>-3172696</v>
      </c>
      <c r="E4" s="66">
        <v>6883485</v>
      </c>
      <c r="F4" s="66">
        <v>3210844</v>
      </c>
      <c r="G4" s="66">
        <v>2484907</v>
      </c>
      <c r="H4" s="51"/>
      <c r="I4" s="51"/>
      <c r="J4" s="51"/>
      <c r="K4" s="51"/>
      <c r="L4" s="51"/>
      <c r="M4" s="51"/>
      <c r="N4" s="67"/>
      <c r="O4" s="68"/>
      <c r="P4" s="69"/>
      <c r="Q4" s="69"/>
      <c r="R4" s="69"/>
      <c r="S4" s="67"/>
    </row>
    <row r="5" spans="1:19" x14ac:dyDescent="0.25">
      <c r="A5" s="63">
        <v>1982</v>
      </c>
      <c r="B5" s="66">
        <v>6408196</v>
      </c>
      <c r="C5" s="66">
        <v>1014169</v>
      </c>
      <c r="D5" s="66">
        <v>-3270895</v>
      </c>
      <c r="E5" s="66">
        <v>6798673</v>
      </c>
      <c r="F5" s="66">
        <v>3496508</v>
      </c>
      <c r="G5" s="66">
        <v>2708050</v>
      </c>
      <c r="H5" s="51"/>
      <c r="I5" s="51"/>
      <c r="J5" s="51"/>
      <c r="K5" s="51"/>
      <c r="L5" s="51"/>
      <c r="M5" s="51"/>
      <c r="N5" s="67"/>
      <c r="O5" s="68"/>
      <c r="P5" s="69"/>
      <c r="Q5" s="69"/>
      <c r="R5" s="69"/>
      <c r="S5" s="67"/>
    </row>
    <row r="6" spans="1:19" x14ac:dyDescent="0.25">
      <c r="A6" s="63">
        <v>1983</v>
      </c>
      <c r="B6" s="66">
        <v>6132530</v>
      </c>
      <c r="C6" s="66">
        <v>1013832</v>
      </c>
      <c r="D6" s="66">
        <v>-3698915</v>
      </c>
      <c r="E6" s="66">
        <v>6104482</v>
      </c>
      <c r="F6" s="66">
        <v>3990834</v>
      </c>
      <c r="G6" s="66">
        <v>2944439</v>
      </c>
      <c r="H6" s="51"/>
      <c r="I6" s="51"/>
      <c r="J6" s="51"/>
      <c r="K6" s="51"/>
      <c r="L6" s="51"/>
      <c r="M6" s="51"/>
      <c r="N6" s="67"/>
      <c r="O6" s="68"/>
      <c r="P6" s="69"/>
      <c r="Q6" s="69"/>
      <c r="R6" s="69"/>
      <c r="S6" s="67"/>
    </row>
    <row r="7" spans="1:19" x14ac:dyDescent="0.25">
      <c r="A7" s="63">
        <v>1984</v>
      </c>
      <c r="B7" s="66">
        <v>6255043</v>
      </c>
      <c r="C7" s="66">
        <v>1016423</v>
      </c>
      <c r="D7" s="66">
        <v>-3306272</v>
      </c>
      <c r="E7" s="66">
        <v>6329823</v>
      </c>
      <c r="F7" s="66">
        <v>4197202</v>
      </c>
      <c r="G7" s="66">
        <v>3135494</v>
      </c>
      <c r="H7" s="51"/>
      <c r="I7" s="51"/>
      <c r="J7" s="51"/>
      <c r="K7" s="51"/>
      <c r="L7" s="51"/>
      <c r="M7" s="51"/>
      <c r="N7" s="67"/>
      <c r="O7" s="68"/>
      <c r="P7" s="69"/>
      <c r="Q7" s="69"/>
      <c r="R7" s="69"/>
      <c r="S7" s="67"/>
    </row>
    <row r="8" spans="1:19" x14ac:dyDescent="0.25">
      <c r="A8" s="63">
        <v>1985</v>
      </c>
      <c r="B8" s="66">
        <v>6084308</v>
      </c>
      <c r="C8" s="66">
        <v>1020283</v>
      </c>
      <c r="D8" s="66">
        <v>-2985408</v>
      </c>
      <c r="E8" s="66">
        <v>6513138</v>
      </c>
      <c r="F8" s="66">
        <v>4553877</v>
      </c>
      <c r="G8" s="66">
        <v>3135494</v>
      </c>
      <c r="H8" s="51"/>
      <c r="I8" s="51"/>
      <c r="J8" s="51"/>
      <c r="K8" s="51"/>
      <c r="L8" s="51"/>
      <c r="M8" s="51"/>
      <c r="N8" s="67"/>
      <c r="O8" s="68"/>
      <c r="P8" s="69"/>
      <c r="Q8" s="69"/>
      <c r="R8" s="69"/>
      <c r="S8" s="67"/>
    </row>
    <row r="9" spans="1:19" x14ac:dyDescent="0.25">
      <c r="A9" s="63">
        <v>1986</v>
      </c>
      <c r="B9" s="66">
        <v>6330677</v>
      </c>
      <c r="C9" s="66">
        <v>1023689</v>
      </c>
      <c r="D9" s="66">
        <v>-2711646</v>
      </c>
      <c r="E9" s="66">
        <v>6639251</v>
      </c>
      <c r="F9" s="66">
        <v>4553877</v>
      </c>
      <c r="G9" s="66">
        <v>3135494</v>
      </c>
      <c r="H9" s="51"/>
      <c r="I9" s="51"/>
      <c r="J9" s="51"/>
      <c r="K9" s="51"/>
      <c r="L9" s="51"/>
      <c r="M9" s="51"/>
      <c r="N9" s="67"/>
      <c r="O9" s="68"/>
      <c r="P9" s="69"/>
      <c r="Q9" s="69"/>
      <c r="R9" s="69"/>
      <c r="S9" s="67"/>
    </row>
    <row r="10" spans="1:19" x14ac:dyDescent="0.25">
      <c r="A10" s="63">
        <v>1987</v>
      </c>
      <c r="B10" s="66">
        <v>6651082</v>
      </c>
      <c r="C10" s="66">
        <v>1023429</v>
      </c>
      <c r="D10" s="66">
        <v>-2709100</v>
      </c>
      <c r="E10" s="66">
        <v>6580096</v>
      </c>
      <c r="F10" s="66">
        <v>4553877</v>
      </c>
      <c r="G10" s="66">
        <v>3514228</v>
      </c>
      <c r="H10" s="51"/>
      <c r="I10" s="51"/>
      <c r="J10" s="51"/>
      <c r="K10" s="51"/>
      <c r="L10" s="51"/>
      <c r="M10" s="51"/>
      <c r="N10" s="67"/>
      <c r="O10" s="68"/>
      <c r="P10" s="69"/>
      <c r="Q10" s="69"/>
      <c r="R10" s="69"/>
      <c r="S10" s="67"/>
    </row>
    <row r="11" spans="1:19" x14ac:dyDescent="0.25">
      <c r="A11" s="63">
        <v>1988</v>
      </c>
      <c r="B11" s="66">
        <v>6311239</v>
      </c>
      <c r="C11" s="66">
        <v>1029153</v>
      </c>
      <c r="D11" s="66">
        <v>-2764834</v>
      </c>
      <c r="E11" s="66">
        <v>6400608</v>
      </c>
      <c r="F11" s="66">
        <v>5966147</v>
      </c>
      <c r="G11" s="66">
        <v>3665867</v>
      </c>
      <c r="H11" s="51"/>
      <c r="I11" s="51"/>
      <c r="J11" s="51"/>
      <c r="K11" s="51"/>
      <c r="L11" s="51"/>
      <c r="M11" s="51"/>
      <c r="N11" s="67"/>
      <c r="O11" s="68"/>
      <c r="P11" s="69"/>
      <c r="Q11" s="69"/>
      <c r="R11" s="69"/>
      <c r="S11" s="67"/>
    </row>
    <row r="12" spans="1:19" x14ac:dyDescent="0.25">
      <c r="A12" s="63">
        <v>1989</v>
      </c>
      <c r="B12" s="66">
        <v>6237404</v>
      </c>
      <c r="C12" s="66">
        <v>1030153</v>
      </c>
      <c r="D12" s="66">
        <v>-2816950</v>
      </c>
      <c r="E12" s="66">
        <v>6305397</v>
      </c>
      <c r="F12" s="66">
        <v>5966147</v>
      </c>
      <c r="G12" s="66">
        <v>3740285</v>
      </c>
      <c r="H12" s="51"/>
      <c r="I12" s="51"/>
      <c r="J12" s="51"/>
      <c r="K12" s="51"/>
      <c r="L12" s="51"/>
      <c r="M12" s="51"/>
      <c r="N12" s="67"/>
      <c r="O12" s="68"/>
      <c r="P12" s="69"/>
      <c r="Q12" s="69"/>
      <c r="R12" s="69"/>
      <c r="S12" s="67"/>
    </row>
    <row r="13" spans="1:19" x14ac:dyDescent="0.25">
      <c r="A13" s="63">
        <v>1990</v>
      </c>
      <c r="B13" s="66">
        <v>6539927</v>
      </c>
      <c r="C13" s="66">
        <v>1033767</v>
      </c>
      <c r="D13" s="66">
        <v>-2913222</v>
      </c>
      <c r="E13" s="66">
        <v>6394259</v>
      </c>
      <c r="F13" s="66">
        <v>5966147</v>
      </c>
      <c r="G13" s="66">
        <v>3784417</v>
      </c>
      <c r="H13" s="51"/>
      <c r="I13" s="51"/>
      <c r="J13" s="51"/>
      <c r="K13" s="51"/>
      <c r="L13" s="51"/>
      <c r="M13" s="51"/>
      <c r="N13" s="67"/>
      <c r="O13" s="68"/>
      <c r="P13" s="69"/>
      <c r="Q13" s="69"/>
      <c r="R13" s="69"/>
      <c r="S13" s="67"/>
    </row>
    <row r="14" spans="1:19" x14ac:dyDescent="0.25">
      <c r="A14" s="63">
        <v>1991</v>
      </c>
      <c r="B14" s="66">
        <v>6544645</v>
      </c>
      <c r="C14" s="66">
        <v>1037969</v>
      </c>
      <c r="D14" s="66">
        <v>-2918689</v>
      </c>
      <c r="E14" s="66">
        <v>6692704</v>
      </c>
      <c r="F14" s="66">
        <v>5966147</v>
      </c>
      <c r="G14" s="66">
        <v>3942164</v>
      </c>
      <c r="H14" s="51"/>
      <c r="I14" s="51"/>
      <c r="J14" s="51"/>
      <c r="K14" s="51"/>
      <c r="L14" s="51"/>
      <c r="M14" s="51"/>
      <c r="N14" s="67"/>
      <c r="O14" s="68"/>
      <c r="P14" s="69"/>
      <c r="Q14" s="69"/>
      <c r="R14" s="69"/>
      <c r="S14" s="67"/>
    </row>
    <row r="15" spans="1:19" x14ac:dyDescent="0.25">
      <c r="A15" s="63">
        <v>1992</v>
      </c>
      <c r="B15" s="66">
        <v>6379648</v>
      </c>
      <c r="C15" s="66">
        <v>1040061</v>
      </c>
      <c r="D15" s="66">
        <v>-3008864</v>
      </c>
      <c r="E15" s="66">
        <v>6789197</v>
      </c>
      <c r="F15" s="66">
        <v>5966147</v>
      </c>
      <c r="G15" s="66">
        <v>3757472</v>
      </c>
      <c r="H15" s="51"/>
      <c r="I15" s="51"/>
      <c r="J15" s="51"/>
      <c r="K15" s="51"/>
      <c r="L15" s="51"/>
      <c r="M15" s="51"/>
      <c r="N15" s="67"/>
      <c r="O15" s="68"/>
      <c r="P15" s="69"/>
      <c r="Q15" s="69"/>
      <c r="R15" s="69"/>
      <c r="S15" s="67"/>
    </row>
    <row r="16" spans="1:19" x14ac:dyDescent="0.25">
      <c r="A16" s="63">
        <v>1993</v>
      </c>
      <c r="B16" s="66">
        <v>6033942</v>
      </c>
      <c r="C16" s="66">
        <v>1042015</v>
      </c>
      <c r="D16" s="66">
        <v>-2893203</v>
      </c>
      <c r="E16" s="66">
        <v>6919585</v>
      </c>
      <c r="F16" s="66">
        <v>7615298</v>
      </c>
      <c r="G16" s="66">
        <v>3332919</v>
      </c>
      <c r="H16" s="51"/>
      <c r="I16" s="51"/>
      <c r="J16" s="51"/>
      <c r="K16" s="51"/>
      <c r="L16" s="51"/>
      <c r="M16" s="51"/>
      <c r="N16" s="67"/>
      <c r="O16" s="68"/>
      <c r="P16" s="69"/>
      <c r="Q16" s="69"/>
      <c r="R16" s="69"/>
      <c r="S16" s="67"/>
    </row>
    <row r="17" spans="1:19" x14ac:dyDescent="0.25">
      <c r="A17" s="63">
        <v>1994</v>
      </c>
      <c r="B17" s="66">
        <v>6181962</v>
      </c>
      <c r="C17" s="66">
        <v>1046185</v>
      </c>
      <c r="D17" s="66">
        <v>-2883545</v>
      </c>
      <c r="E17" s="66">
        <v>7113061</v>
      </c>
      <c r="F17" s="66">
        <v>7739359</v>
      </c>
      <c r="G17" s="66">
        <v>3685624</v>
      </c>
      <c r="H17" s="51"/>
      <c r="I17" s="51"/>
      <c r="J17" s="51"/>
      <c r="K17" s="51"/>
      <c r="L17" s="51"/>
      <c r="M17" s="51"/>
      <c r="N17" s="67"/>
      <c r="O17" s="68"/>
      <c r="P17" s="69"/>
      <c r="Q17" s="69"/>
      <c r="R17" s="69"/>
      <c r="S17" s="67"/>
    </row>
    <row r="18" spans="1:19" x14ac:dyDescent="0.25">
      <c r="A18" s="63">
        <v>1995</v>
      </c>
      <c r="B18" s="66">
        <v>6146140</v>
      </c>
      <c r="C18" s="66">
        <v>1048413</v>
      </c>
      <c r="D18" s="66">
        <v>-2848159</v>
      </c>
      <c r="E18" s="66">
        <v>7262418</v>
      </c>
      <c r="F18" s="66">
        <v>7980024</v>
      </c>
      <c r="G18" s="66">
        <v>3830596</v>
      </c>
      <c r="H18" s="51"/>
      <c r="I18" s="51"/>
      <c r="J18" s="51"/>
      <c r="K18" s="51"/>
      <c r="L18" s="51"/>
      <c r="M18" s="51"/>
      <c r="N18" s="67"/>
      <c r="O18" s="68"/>
      <c r="P18" s="69"/>
      <c r="Q18" s="69"/>
      <c r="R18" s="69"/>
      <c r="S18" s="67"/>
    </row>
    <row r="19" spans="1:19" x14ac:dyDescent="0.25">
      <c r="A19" s="63">
        <v>1996</v>
      </c>
      <c r="B19" s="66">
        <v>6239395</v>
      </c>
      <c r="C19" s="66">
        <v>1050130</v>
      </c>
      <c r="D19" s="66">
        <v>-2922630</v>
      </c>
      <c r="E19" s="66">
        <v>7301080</v>
      </c>
      <c r="F19" s="66">
        <v>8196161</v>
      </c>
      <c r="G19" s="66">
        <v>3549905</v>
      </c>
      <c r="H19" s="51"/>
      <c r="I19" s="51"/>
      <c r="J19" s="51"/>
      <c r="K19" s="51"/>
      <c r="L19" s="51"/>
      <c r="M19" s="51"/>
      <c r="N19" s="67"/>
      <c r="O19" s="68"/>
      <c r="P19" s="69"/>
      <c r="Q19" s="69"/>
      <c r="R19" s="69"/>
      <c r="S19" s="67"/>
    </row>
    <row r="20" spans="1:19" x14ac:dyDescent="0.25">
      <c r="A20" s="63">
        <v>1997</v>
      </c>
      <c r="B20" s="66">
        <v>6275079</v>
      </c>
      <c r="C20" s="66">
        <v>1054367</v>
      </c>
      <c r="D20" s="66">
        <v>-2745309</v>
      </c>
      <c r="E20" s="66">
        <v>7340965</v>
      </c>
      <c r="F20" s="66">
        <v>8397959</v>
      </c>
      <c r="G20" s="66">
        <v>3511844</v>
      </c>
      <c r="H20" s="51"/>
      <c r="I20" s="51"/>
      <c r="J20" s="51"/>
      <c r="K20" s="51"/>
      <c r="L20" s="51"/>
      <c r="M20" s="51"/>
      <c r="N20" s="67"/>
      <c r="O20" s="68"/>
      <c r="P20" s="69"/>
      <c r="Q20" s="69"/>
      <c r="R20" s="69"/>
      <c r="S20" s="67"/>
    </row>
    <row r="21" spans="1:19" x14ac:dyDescent="0.25">
      <c r="A21" s="63">
        <v>1998</v>
      </c>
      <c r="B21" s="66">
        <v>6275995</v>
      </c>
      <c r="C21" s="66">
        <v>1057581</v>
      </c>
      <c r="D21" s="66">
        <v>-2659441</v>
      </c>
      <c r="E21" s="66">
        <v>7432780</v>
      </c>
      <c r="F21" s="66">
        <v>8782783</v>
      </c>
      <c r="G21" s="66">
        <v>3876810</v>
      </c>
      <c r="H21" s="51"/>
      <c r="I21" s="51"/>
      <c r="J21" s="51"/>
      <c r="K21" s="51"/>
      <c r="L21" s="51"/>
      <c r="M21" s="51"/>
      <c r="N21" s="67"/>
      <c r="O21" s="68"/>
      <c r="P21" s="69"/>
      <c r="Q21" s="69"/>
      <c r="R21" s="69"/>
      <c r="S21" s="67"/>
    </row>
    <row r="22" spans="1:19" x14ac:dyDescent="0.25">
      <c r="A22" s="63">
        <v>1999</v>
      </c>
      <c r="B22" s="66">
        <v>6203164</v>
      </c>
      <c r="C22" s="66">
        <v>1052726</v>
      </c>
      <c r="D22" s="66">
        <v>-2612583</v>
      </c>
      <c r="E22" s="66">
        <v>6898458</v>
      </c>
      <c r="F22" s="66">
        <v>9813946</v>
      </c>
      <c r="G22" s="66">
        <v>3826683</v>
      </c>
      <c r="H22" s="51"/>
      <c r="I22" s="51"/>
      <c r="J22" s="51"/>
      <c r="K22" s="51"/>
      <c r="L22" s="51"/>
      <c r="M22" s="51"/>
      <c r="N22" s="67"/>
      <c r="O22" s="68"/>
      <c r="P22" s="69"/>
      <c r="Q22" s="69"/>
      <c r="R22" s="69"/>
      <c r="S22" s="67"/>
    </row>
    <row r="23" spans="1:19" x14ac:dyDescent="0.25">
      <c r="A23" s="63">
        <v>2000</v>
      </c>
      <c r="B23" s="66">
        <v>7021084</v>
      </c>
      <c r="C23" s="66">
        <v>1053812</v>
      </c>
      <c r="D23" s="66">
        <v>-2487629</v>
      </c>
      <c r="E23" s="66">
        <v>6634633</v>
      </c>
      <c r="F23" s="66">
        <v>1012663</v>
      </c>
      <c r="G23" s="66">
        <v>2172476</v>
      </c>
      <c r="H23" s="51"/>
      <c r="I23" s="51"/>
      <c r="J23" s="51"/>
      <c r="K23" s="51"/>
      <c r="L23" s="51"/>
      <c r="M23" s="51"/>
      <c r="N23" s="67"/>
      <c r="O23" s="68"/>
      <c r="P23" s="69"/>
      <c r="Q23" s="69"/>
      <c r="R23" s="69"/>
      <c r="S23" s="67"/>
    </row>
    <row r="24" spans="1:19" x14ac:dyDescent="0.25">
      <c r="A24" s="63">
        <v>2001</v>
      </c>
      <c r="B24" s="66">
        <v>7320527</v>
      </c>
      <c r="C24" s="66">
        <v>1057749</v>
      </c>
      <c r="D24" s="66">
        <v>-2278013</v>
      </c>
      <c r="E24" s="66">
        <v>7212589</v>
      </c>
      <c r="F24" s="66">
        <v>1012663</v>
      </c>
      <c r="G24" s="66">
        <v>1930071</v>
      </c>
      <c r="H24" s="51"/>
      <c r="I24" s="51"/>
      <c r="J24" s="51"/>
      <c r="K24" s="51"/>
      <c r="L24" s="51"/>
      <c r="M24" s="51"/>
      <c r="N24" s="67"/>
      <c r="O24" s="68"/>
      <c r="P24" s="69"/>
      <c r="Q24" s="69"/>
      <c r="R24" s="69"/>
      <c r="S24" s="67"/>
    </row>
    <row r="25" spans="1:19" x14ac:dyDescent="0.25">
      <c r="A25" s="63">
        <v>2002</v>
      </c>
      <c r="B25" s="66">
        <v>7517521</v>
      </c>
      <c r="C25" s="66">
        <v>1061764</v>
      </c>
      <c r="D25" s="66">
        <v>-2284739</v>
      </c>
      <c r="E25" s="66">
        <v>7596392</v>
      </c>
      <c r="F25" s="66">
        <v>1012663</v>
      </c>
      <c r="G25" s="66">
        <v>1888584</v>
      </c>
      <c r="H25" s="51"/>
      <c r="I25" s="51"/>
      <c r="J25" s="51"/>
      <c r="K25" s="51"/>
      <c r="L25" s="51"/>
      <c r="M25" s="51"/>
      <c r="N25" s="67"/>
      <c r="O25" s="68"/>
      <c r="P25" s="69"/>
      <c r="Q25" s="69"/>
      <c r="R25" s="69"/>
      <c r="S25" s="67"/>
    </row>
    <row r="26" spans="1:19" x14ac:dyDescent="0.25">
      <c r="A26" s="63">
        <v>2003</v>
      </c>
      <c r="B26" s="66">
        <v>7659643</v>
      </c>
      <c r="C26" s="66">
        <v>1064450</v>
      </c>
      <c r="D26" s="66">
        <v>-2327493</v>
      </c>
      <c r="E26" s="66">
        <v>7735302</v>
      </c>
      <c r="F26" s="66">
        <v>1012663</v>
      </c>
      <c r="G26" s="66">
        <v>1827770</v>
      </c>
      <c r="H26" s="51"/>
      <c r="I26" s="51"/>
      <c r="J26" s="51"/>
      <c r="K26" s="51"/>
      <c r="L26" s="51"/>
      <c r="M26" s="51"/>
      <c r="N26" s="67"/>
      <c r="O26" s="68"/>
      <c r="P26" s="69"/>
      <c r="Q26" s="69"/>
      <c r="R26" s="69"/>
      <c r="S26" s="67"/>
    </row>
    <row r="27" spans="1:19" x14ac:dyDescent="0.25">
      <c r="A27" s="63">
        <v>2004</v>
      </c>
      <c r="B27" s="63">
        <v>7720905</v>
      </c>
      <c r="C27" s="63">
        <v>1072342</v>
      </c>
      <c r="D27" s="63">
        <v>-2320304</v>
      </c>
      <c r="E27" s="63">
        <v>7857829</v>
      </c>
      <c r="F27" s="63">
        <v>1012663</v>
      </c>
      <c r="G27" s="63">
        <v>1615420</v>
      </c>
      <c r="N27" s="67"/>
      <c r="O27" s="68"/>
      <c r="P27" s="69"/>
      <c r="Q27" s="69"/>
      <c r="R27" s="69"/>
      <c r="S27" s="67"/>
    </row>
    <row r="28" spans="1:19" x14ac:dyDescent="0.25">
      <c r="A28" s="63">
        <v>2005</v>
      </c>
      <c r="B28" s="63">
        <v>7896925</v>
      </c>
      <c r="C28" s="63">
        <v>1077498</v>
      </c>
      <c r="D28" s="63">
        <v>-2271140</v>
      </c>
      <c r="E28" s="63">
        <v>7974498</v>
      </c>
      <c r="F28" s="63">
        <v>1012663</v>
      </c>
      <c r="G28" s="63">
        <v>1695616</v>
      </c>
      <c r="N28" s="67"/>
      <c r="O28" s="68"/>
      <c r="P28" s="69"/>
      <c r="Q28" s="69"/>
      <c r="R28" s="69"/>
      <c r="S28" s="67"/>
    </row>
    <row r="29" spans="1:19" x14ac:dyDescent="0.25">
      <c r="A29" s="63">
        <v>2006</v>
      </c>
      <c r="B29" s="63">
        <v>8016318</v>
      </c>
      <c r="C29" s="63">
        <v>1081807</v>
      </c>
      <c r="D29" s="63">
        <v>-2245980</v>
      </c>
      <c r="E29" s="63">
        <v>8058924</v>
      </c>
      <c r="F29" s="63">
        <v>1012663</v>
      </c>
      <c r="G29" s="63">
        <v>1675226</v>
      </c>
      <c r="N29" s="67"/>
      <c r="O29" s="68"/>
      <c r="P29" s="69"/>
      <c r="Q29" s="69"/>
      <c r="R29" s="69"/>
      <c r="S29" s="67"/>
    </row>
    <row r="30" spans="1:19" x14ac:dyDescent="0.25">
      <c r="A30" s="63">
        <v>2007</v>
      </c>
      <c r="B30" s="63">
        <v>8095294</v>
      </c>
      <c r="C30" s="63">
        <v>1083973</v>
      </c>
      <c r="D30" s="63">
        <v>-2215432</v>
      </c>
      <c r="E30" s="63">
        <v>8214079</v>
      </c>
      <c r="F30" s="63">
        <v>1012663</v>
      </c>
      <c r="G30" s="63">
        <v>1729884</v>
      </c>
      <c r="N30" s="67"/>
      <c r="O30" s="68"/>
      <c r="P30" s="69"/>
      <c r="Q30" s="69"/>
      <c r="R30" s="69"/>
      <c r="S30" s="67"/>
    </row>
    <row r="31" spans="1:19" x14ac:dyDescent="0.25">
      <c r="A31" s="63">
        <v>2008</v>
      </c>
      <c r="B31" s="63">
        <v>8318328</v>
      </c>
      <c r="C31" s="63">
        <v>1093838</v>
      </c>
      <c r="D31" s="63">
        <v>-2188997</v>
      </c>
      <c r="E31" s="63">
        <v>8490781</v>
      </c>
      <c r="F31" s="63">
        <v>1012663</v>
      </c>
      <c r="G31" s="63">
        <v>1627278</v>
      </c>
      <c r="N31" s="67"/>
      <c r="O31" s="68"/>
      <c r="P31" s="69"/>
      <c r="Q31" s="69"/>
      <c r="R31" s="69"/>
      <c r="S31" s="67"/>
    </row>
    <row r="32" spans="1:19" x14ac:dyDescent="0.25">
      <c r="A32" s="63">
        <v>2009</v>
      </c>
      <c r="B32" s="63">
        <v>8349981</v>
      </c>
      <c r="C32" s="63">
        <v>1090028</v>
      </c>
      <c r="D32" s="63">
        <v>-2113479</v>
      </c>
      <c r="E32" s="63">
        <v>8687648</v>
      </c>
      <c r="F32" s="63">
        <v>1012663</v>
      </c>
      <c r="G32" s="63">
        <v>1656321</v>
      </c>
      <c r="N32" s="67"/>
      <c r="O32" s="68"/>
      <c r="P32" s="69"/>
      <c r="Q32" s="69"/>
      <c r="R32" s="69"/>
      <c r="S32" s="67"/>
    </row>
    <row r="33" spans="1:19" x14ac:dyDescent="0.25">
      <c r="A33" s="63">
        <v>2010</v>
      </c>
      <c r="B33" s="63">
        <v>8421871</v>
      </c>
      <c r="C33" s="63">
        <v>1096622</v>
      </c>
      <c r="D33" s="63">
        <v>-2082547</v>
      </c>
      <c r="E33" s="63">
        <v>8822601</v>
      </c>
      <c r="F33" s="63">
        <v>1012663</v>
      </c>
      <c r="G33" s="63">
        <v>1453953</v>
      </c>
      <c r="N33" s="67"/>
      <c r="O33" s="68"/>
      <c r="P33" s="69"/>
      <c r="Q33" s="69"/>
      <c r="R33" s="69"/>
      <c r="S33" s="67"/>
    </row>
    <row r="34" spans="1:19" x14ac:dyDescent="0.25">
      <c r="A34" s="63">
        <v>2011</v>
      </c>
      <c r="B34" s="63">
        <v>8573759</v>
      </c>
      <c r="C34" s="63">
        <v>1102959</v>
      </c>
      <c r="D34" s="63">
        <v>-2094141</v>
      </c>
      <c r="E34" s="63">
        <v>8890774</v>
      </c>
      <c r="F34" s="63">
        <v>1012663</v>
      </c>
      <c r="G34" s="63">
        <v>1510722</v>
      </c>
      <c r="N34" s="67"/>
      <c r="O34" s="68"/>
      <c r="P34" s="69"/>
      <c r="Q34" s="69"/>
      <c r="R34" s="69"/>
      <c r="S34" s="67"/>
    </row>
    <row r="35" spans="1:19" x14ac:dyDescent="0.25">
      <c r="A35" s="63">
        <v>2012</v>
      </c>
      <c r="B35" s="63">
        <v>8752540</v>
      </c>
      <c r="C35" s="63">
        <v>1107805</v>
      </c>
      <c r="D35" s="63">
        <v>-1970574</v>
      </c>
      <c r="E35" s="63">
        <v>9029477</v>
      </c>
      <c r="F35" s="63">
        <v>1012663</v>
      </c>
      <c r="G35" s="63">
        <v>1510722</v>
      </c>
      <c r="N35" s="67"/>
      <c r="O35" s="68"/>
      <c r="P35" s="69"/>
      <c r="Q35" s="69"/>
      <c r="R35" s="69"/>
      <c r="S35" s="67"/>
    </row>
    <row r="36" spans="1:19" x14ac:dyDescent="0.25">
      <c r="A36" s="63">
        <v>2013</v>
      </c>
      <c r="B36" s="63">
        <v>8904773</v>
      </c>
      <c r="C36" s="63">
        <v>1111556</v>
      </c>
      <c r="D36" s="63">
        <v>-1936493</v>
      </c>
      <c r="E36" s="63">
        <v>9093405</v>
      </c>
      <c r="F36" s="63">
        <v>1012663</v>
      </c>
      <c r="G36" s="63">
        <v>1510722</v>
      </c>
      <c r="N36" s="67"/>
      <c r="O36" s="68"/>
      <c r="P36" s="69"/>
      <c r="Q36" s="69"/>
      <c r="R36" s="69"/>
      <c r="S36" s="67"/>
    </row>
    <row r="37" spans="1:19" x14ac:dyDescent="0.25">
      <c r="A37" s="63">
        <v>2014</v>
      </c>
      <c r="B37" s="63">
        <v>9163238</v>
      </c>
      <c r="C37" s="63">
        <v>1112637</v>
      </c>
      <c r="D37" s="63">
        <v>-1942917</v>
      </c>
      <c r="E37" s="63">
        <v>9156764</v>
      </c>
      <c r="F37" s="63">
        <v>1012663</v>
      </c>
      <c r="G37" s="63">
        <v>1644805</v>
      </c>
      <c r="N37" s="67"/>
      <c r="O37" s="68"/>
      <c r="P37" s="69"/>
      <c r="Q37" s="69"/>
      <c r="R37" s="69"/>
      <c r="S37" s="67"/>
    </row>
  </sheetData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63"/>
  <sheetViews>
    <sheetView tabSelected="1" zoomScaleNormal="100" workbookViewId="0">
      <pane xSplit="1" ySplit="3" topLeftCell="B19" activePane="bottomRight" state="frozen"/>
      <selection pane="topRight" activeCell="B1" sqref="B1"/>
      <selection pane="bottomLeft" activeCell="A4" sqref="A4"/>
      <selection pane="bottomRight" activeCell="H31" sqref="H31"/>
    </sheetView>
  </sheetViews>
  <sheetFormatPr baseColWidth="10" defaultColWidth="11" defaultRowHeight="12.75" x14ac:dyDescent="0.2"/>
  <cols>
    <col min="1" max="2" width="11" style="30"/>
    <col min="3" max="3" width="12.140625" style="23" bestFit="1" customWidth="1"/>
    <col min="4" max="4" width="11" style="23"/>
    <col min="5" max="5" width="17.42578125" style="35" customWidth="1"/>
    <col min="6" max="6" width="24.85546875" style="23" customWidth="1"/>
    <col min="7" max="7" width="13.85546875" style="23" customWidth="1"/>
    <col min="8" max="9" width="11" style="23"/>
    <col min="10" max="10" width="15.5703125" style="23" bestFit="1" customWidth="1"/>
    <col min="11" max="11" width="11" style="23"/>
    <col min="12" max="12" width="10" style="23" customWidth="1"/>
    <col min="13" max="14" width="10.5703125" style="23" customWidth="1"/>
    <col min="15" max="15" width="23.85546875" style="23" customWidth="1"/>
    <col min="16" max="16384" width="11" style="23"/>
  </cols>
  <sheetData>
    <row r="1" spans="1:15" x14ac:dyDescent="0.2">
      <c r="D1" s="23">
        <v>1000</v>
      </c>
    </row>
    <row r="2" spans="1:15" ht="15" x14ac:dyDescent="0.25">
      <c r="C2" s="20" t="s">
        <v>53</v>
      </c>
      <c r="F2" s="20" t="s">
        <v>50</v>
      </c>
      <c r="H2" s="23" t="s">
        <v>44</v>
      </c>
      <c r="I2" s="23" t="s">
        <v>45</v>
      </c>
      <c r="K2" s="23" t="s">
        <v>46</v>
      </c>
      <c r="M2" s="32"/>
      <c r="N2" s="32">
        <v>100</v>
      </c>
    </row>
    <row r="3" spans="1:15" ht="38.25" x14ac:dyDescent="0.2">
      <c r="A3" s="40" t="s">
        <v>0</v>
      </c>
      <c r="B3" s="40" t="s">
        <v>49</v>
      </c>
      <c r="C3" s="24" t="s">
        <v>5</v>
      </c>
      <c r="D3" s="25" t="s">
        <v>22</v>
      </c>
      <c r="E3" s="36" t="s">
        <v>41</v>
      </c>
      <c r="F3" s="26" t="s">
        <v>42</v>
      </c>
      <c r="G3" s="24" t="s">
        <v>15</v>
      </c>
      <c r="H3" s="24" t="s">
        <v>2</v>
      </c>
      <c r="I3" s="24" t="s">
        <v>3</v>
      </c>
      <c r="J3" s="25" t="s">
        <v>43</v>
      </c>
      <c r="K3" s="24" t="s">
        <v>16</v>
      </c>
      <c r="L3" s="25"/>
      <c r="M3" s="32"/>
      <c r="N3" s="32"/>
    </row>
    <row r="4" spans="1:15" s="28" customFormat="1" ht="15" x14ac:dyDescent="0.25">
      <c r="A4" s="46">
        <v>1980</v>
      </c>
      <c r="B4" s="46">
        <v>24.8</v>
      </c>
      <c r="C4" s="30">
        <v>600.18737903225804</v>
      </c>
      <c r="D4" s="30">
        <v>2194.4731117082688</v>
      </c>
      <c r="E4" s="30">
        <v>17872.942999999999</v>
      </c>
      <c r="F4" s="31">
        <v>812.68382352941182</v>
      </c>
      <c r="G4" s="3">
        <v>23883.670999999998</v>
      </c>
      <c r="H4" s="21">
        <v>7.9716598367769953E-2</v>
      </c>
      <c r="I4" s="21">
        <v>12</v>
      </c>
      <c r="J4" s="33">
        <v>841.50735294117646</v>
      </c>
      <c r="K4" s="60">
        <f t="shared" ref="K4:K13" si="0">+J4/E4</f>
        <v>4.7082752568571189E-2</v>
      </c>
      <c r="L4" s="32">
        <f t="shared" ref="L4:L13" si="1">+L5/(1+N4)</f>
        <v>37.141824472337866</v>
      </c>
      <c r="M4" s="32">
        <f>+H4</f>
        <v>7.9716598367769953E-2</v>
      </c>
      <c r="N4" s="32">
        <f t="shared" ref="N4:N13" si="2">+M4/$N$2</f>
        <v>7.9716598367769948E-4</v>
      </c>
      <c r="O4" s="54"/>
    </row>
    <row r="5" spans="1:15" s="28" customFormat="1" ht="15" x14ac:dyDescent="0.25">
      <c r="A5" s="46">
        <v>1981</v>
      </c>
      <c r="B5" s="46">
        <v>24.8</v>
      </c>
      <c r="C5" s="30">
        <v>681.72427419354835</v>
      </c>
      <c r="D5" s="30">
        <v>2456.0309528003772</v>
      </c>
      <c r="E5" s="30">
        <v>21800.312000000002</v>
      </c>
      <c r="F5" s="31">
        <v>976.02150537634407</v>
      </c>
      <c r="G5" s="3">
        <v>25224.228999999999</v>
      </c>
      <c r="H5" s="21">
        <v>9.3469829974964933E-2</v>
      </c>
      <c r="I5" s="21">
        <v>12</v>
      </c>
      <c r="J5" s="33">
        <v>913.22580645161293</v>
      </c>
      <c r="K5" s="60">
        <f t="shared" si="0"/>
        <v>4.1890492505410604E-2</v>
      </c>
      <c r="L5" s="32">
        <f>+L6/(1+N5)</f>
        <v>37.171432671378938</v>
      </c>
      <c r="M5" s="32">
        <f>+H5-H4</f>
        <v>1.375323160719498E-2</v>
      </c>
      <c r="N5" s="32">
        <f t="shared" si="2"/>
        <v>1.3753231607194981E-4</v>
      </c>
      <c r="O5" s="54"/>
    </row>
    <row r="6" spans="1:15" s="28" customFormat="1" ht="15" x14ac:dyDescent="0.25">
      <c r="A6" s="46">
        <v>1982</v>
      </c>
      <c r="B6" s="46">
        <v>33</v>
      </c>
      <c r="C6" s="30">
        <v>606.79793939393937</v>
      </c>
      <c r="D6" s="30">
        <v>2203.9306544478541</v>
      </c>
      <c r="E6" s="30">
        <v>19920.3</v>
      </c>
      <c r="F6" s="31">
        <v>896.65689149560114</v>
      </c>
      <c r="G6" s="3">
        <v>25379.319</v>
      </c>
      <c r="H6" s="21">
        <v>0.11628324733287129</v>
      </c>
      <c r="I6" s="21">
        <v>15</v>
      </c>
      <c r="J6" s="33">
        <v>756.42228739002928</v>
      </c>
      <c r="K6" s="60">
        <f t="shared" si="0"/>
        <v>3.7972434521067924E-2</v>
      </c>
      <c r="L6" s="32">
        <f t="shared" si="1"/>
        <v>37.176544944605943</v>
      </c>
      <c r="M6" s="32">
        <f t="shared" ref="M6:M17" si="3">+H6-H5</f>
        <v>2.281341735790636E-2</v>
      </c>
      <c r="N6" s="32">
        <f t="shared" si="2"/>
        <v>2.2813417357906359E-4</v>
      </c>
      <c r="O6" s="54"/>
    </row>
    <row r="7" spans="1:15" s="28" customFormat="1" ht="15" x14ac:dyDescent="0.25">
      <c r="A7" s="46">
        <v>1983</v>
      </c>
      <c r="B7" s="46">
        <v>54.1</v>
      </c>
      <c r="C7" s="30">
        <v>460.60020332717187</v>
      </c>
      <c r="D7" s="30">
        <v>1812.9155169345695</v>
      </c>
      <c r="E7" s="30">
        <v>17144.260999999999</v>
      </c>
      <c r="F7" s="31">
        <v>447.86057692307691</v>
      </c>
      <c r="G7" s="3">
        <v>25293.824000000001</v>
      </c>
      <c r="H7" s="21">
        <v>0.17729284346715801</v>
      </c>
      <c r="I7" s="21">
        <v>19</v>
      </c>
      <c r="J7" s="33">
        <v>424.32692307692304</v>
      </c>
      <c r="K7" s="60">
        <f t="shared" si="0"/>
        <v>2.4750376996530973E-2</v>
      </c>
      <c r="L7" s="32">
        <f t="shared" si="1"/>
        <v>37.185026184963405</v>
      </c>
      <c r="M7" s="32">
        <f t="shared" si="3"/>
        <v>6.100959613428672E-2</v>
      </c>
      <c r="N7" s="32">
        <f t="shared" si="2"/>
        <v>6.1009596134286724E-4</v>
      </c>
      <c r="O7" s="54"/>
    </row>
    <row r="8" spans="1:15" s="28" customFormat="1" ht="15" x14ac:dyDescent="0.25">
      <c r="A8" s="46">
        <v>1984</v>
      </c>
      <c r="B8" s="46">
        <v>66.5</v>
      </c>
      <c r="C8" s="30">
        <v>520.63157894736844</v>
      </c>
      <c r="D8" s="30">
        <v>2202.684078736138</v>
      </c>
      <c r="E8" s="30">
        <v>16904.407999999999</v>
      </c>
      <c r="F8" s="31">
        <v>561.05717367853299</v>
      </c>
      <c r="G8" s="3">
        <v>25957.856</v>
      </c>
      <c r="H8" s="21">
        <v>0.22174641671884984</v>
      </c>
      <c r="I8" s="21">
        <v>23</v>
      </c>
      <c r="J8" s="33">
        <v>619.59007551240563</v>
      </c>
      <c r="K8" s="60">
        <f t="shared" si="0"/>
        <v>3.6652574613225478E-2</v>
      </c>
      <c r="L8" s="32">
        <f t="shared" si="1"/>
        <v>37.207712619261279</v>
      </c>
      <c r="M8" s="32">
        <f t="shared" si="3"/>
        <v>4.445357325169183E-2</v>
      </c>
      <c r="N8" s="32">
        <f t="shared" si="2"/>
        <v>4.445357325169183E-4</v>
      </c>
      <c r="O8" s="54"/>
    </row>
    <row r="9" spans="1:15" s="28" customFormat="1" ht="15" x14ac:dyDescent="0.25">
      <c r="A9" s="46">
        <v>1985</v>
      </c>
      <c r="B9" s="46">
        <v>95</v>
      </c>
      <c r="C9" s="30">
        <v>438.91578947368419</v>
      </c>
      <c r="D9" s="30">
        <v>2426.8724111826168</v>
      </c>
      <c r="E9" s="30">
        <v>17140.874</v>
      </c>
      <c r="F9" s="31">
        <v>673.93782383419693</v>
      </c>
      <c r="G9" s="3">
        <v>26979.297999999999</v>
      </c>
      <c r="H9" s="21">
        <v>0.27578162526086236</v>
      </c>
      <c r="I9" s="21">
        <v>23</v>
      </c>
      <c r="J9" s="33">
        <v>865.93782383419693</v>
      </c>
      <c r="K9" s="60">
        <f t="shared" si="0"/>
        <v>5.0518883916549233E-2</v>
      </c>
      <c r="L9" s="32">
        <f t="shared" si="1"/>
        <v>37.224252777045763</v>
      </c>
      <c r="M9" s="32">
        <f t="shared" si="3"/>
        <v>5.4035208542012519E-2</v>
      </c>
      <c r="N9" s="32">
        <f t="shared" si="2"/>
        <v>5.403520854201252E-4</v>
      </c>
      <c r="O9" s="54"/>
    </row>
    <row r="10" spans="1:15" s="28" customFormat="1" ht="15" x14ac:dyDescent="0.25">
      <c r="A10" s="46">
        <v>1986</v>
      </c>
      <c r="B10" s="46">
        <v>95</v>
      </c>
      <c r="C10" s="30">
        <v>561.53684210526308</v>
      </c>
      <c r="D10" s="30">
        <v>3174.3743624293734</v>
      </c>
      <c r="E10" s="30">
        <v>15306.803</v>
      </c>
      <c r="F10" s="31">
        <v>764.52188006482982</v>
      </c>
      <c r="G10" s="3">
        <v>27914.072</v>
      </c>
      <c r="H10" s="21">
        <v>0.35119626492685563</v>
      </c>
      <c r="I10" s="21">
        <v>23</v>
      </c>
      <c r="J10" s="33">
        <v>1016.7909238249595</v>
      </c>
      <c r="K10" s="60">
        <f t="shared" si="0"/>
        <v>6.6427386817806397E-2</v>
      </c>
      <c r="L10" s="32">
        <f t="shared" si="1"/>
        <v>37.244366979662047</v>
      </c>
      <c r="M10" s="32">
        <f t="shared" si="3"/>
        <v>7.5414639665993266E-2</v>
      </c>
      <c r="N10" s="32">
        <f t="shared" si="2"/>
        <v>7.5414639665993268E-4</v>
      </c>
      <c r="O10" s="54"/>
    </row>
    <row r="11" spans="1:15" s="28" customFormat="1" ht="15" x14ac:dyDescent="0.25">
      <c r="A11" s="46">
        <v>1987</v>
      </c>
      <c r="B11" s="46">
        <v>95</v>
      </c>
      <c r="C11" s="30">
        <v>773.62105263157889</v>
      </c>
      <c r="D11" s="30">
        <v>4445.7197194410237</v>
      </c>
      <c r="E11" s="30">
        <v>13938.746999999999</v>
      </c>
      <c r="F11" s="31">
        <v>720.60818713450294</v>
      </c>
      <c r="G11" s="3">
        <v>27841.746999999999</v>
      </c>
      <c r="H11" s="21">
        <v>0.46526335171638739</v>
      </c>
      <c r="I11" s="21">
        <v>33.590000000000003</v>
      </c>
      <c r="J11" s="33">
        <v>928.27485380116957</v>
      </c>
      <c r="K11" s="60">
        <f t="shared" si="0"/>
        <v>6.6596721627931815E-2</v>
      </c>
      <c r="L11" s="32">
        <f t="shared" si="1"/>
        <v>37.272454684815635</v>
      </c>
      <c r="M11" s="32">
        <f t="shared" si="3"/>
        <v>0.11406708678953176</v>
      </c>
      <c r="N11" s="32">
        <f t="shared" si="2"/>
        <v>1.1406708678953176E-3</v>
      </c>
      <c r="O11" s="54"/>
    </row>
    <row r="12" spans="1:15" s="28" customFormat="1" ht="15" x14ac:dyDescent="0.25">
      <c r="A12" s="46">
        <v>1988</v>
      </c>
      <c r="B12" s="46">
        <v>390</v>
      </c>
      <c r="C12" s="30">
        <v>314.02564102564105</v>
      </c>
      <c r="D12" s="30">
        <v>1600.6063000512822</v>
      </c>
      <c r="E12" s="30">
        <v>13045.63</v>
      </c>
      <c r="F12" s="31">
        <v>602.21107154418905</v>
      </c>
      <c r="G12" s="3">
        <v>29481.756000000001</v>
      </c>
      <c r="H12" s="21">
        <v>0.86404188713259067</v>
      </c>
      <c r="I12" s="21">
        <v>39.090000000000003</v>
      </c>
      <c r="J12" s="33">
        <v>821.69957915182908</v>
      </c>
      <c r="K12" s="60">
        <f t="shared" si="0"/>
        <v>6.2986577049313E-2</v>
      </c>
      <c r="L12" s="32">
        <f t="shared" si="1"/>
        <v>37.314970288049558</v>
      </c>
      <c r="M12" s="32">
        <f t="shared" si="3"/>
        <v>0.39877853541620328</v>
      </c>
      <c r="N12" s="32">
        <f t="shared" si="2"/>
        <v>3.9877853541620328E-3</v>
      </c>
      <c r="O12" s="54"/>
    </row>
    <row r="13" spans="1:15" s="28" customFormat="1" ht="15" x14ac:dyDescent="0.25">
      <c r="A13" s="46">
        <v>1999</v>
      </c>
      <c r="B13" s="46">
        <v>390</v>
      </c>
      <c r="C13" s="30">
        <v>446.94102564102565</v>
      </c>
      <c r="D13" s="30">
        <v>2333.569624452783</v>
      </c>
      <c r="E13" s="30">
        <v>13884.17</v>
      </c>
      <c r="F13" s="31">
        <v>547.51890795056261</v>
      </c>
      <c r="G13" s="3">
        <v>29778.276999999998</v>
      </c>
      <c r="H13" s="21">
        <v>1.3327598420488895</v>
      </c>
      <c r="I13" s="21">
        <v>42.11</v>
      </c>
      <c r="J13" s="33">
        <v>830.10699133001287</v>
      </c>
      <c r="K13" s="60">
        <f t="shared" si="0"/>
        <v>5.9788016952400672E-2</v>
      </c>
      <c r="L13" s="32">
        <f t="shared" si="1"/>
        <v>37.463774380055234</v>
      </c>
      <c r="M13" s="32">
        <f t="shared" si="3"/>
        <v>0.46871795491629886</v>
      </c>
      <c r="N13" s="32">
        <f t="shared" si="2"/>
        <v>4.687179549162989E-3</v>
      </c>
      <c r="O13" s="54"/>
    </row>
    <row r="14" spans="1:15" s="28" customFormat="1" ht="15" x14ac:dyDescent="0.25">
      <c r="A14" s="46">
        <v>1990</v>
      </c>
      <c r="B14" s="46">
        <v>390</v>
      </c>
      <c r="C14" s="30">
        <v>692.23589743589741</v>
      </c>
      <c r="D14" s="30">
        <v>3824.5011928083236</v>
      </c>
      <c r="E14" s="30">
        <v>15231.973</v>
      </c>
      <c r="F14" s="31">
        <v>598.4</v>
      </c>
      <c r="G14" s="3">
        <v>30874.092000000001</v>
      </c>
      <c r="H14" s="21">
        <v>1.9927845968093463</v>
      </c>
      <c r="I14" s="21">
        <v>44.01</v>
      </c>
      <c r="J14" s="33">
        <v>827.10380399742098</v>
      </c>
      <c r="K14" s="60">
        <f>+J14/E14</f>
        <v>5.4300503552456469E-2</v>
      </c>
      <c r="L14" s="32">
        <f>+L15/(1+N14)</f>
        <v>37.639373817163886</v>
      </c>
      <c r="M14" s="32">
        <f t="shared" si="3"/>
        <v>0.66002475476045674</v>
      </c>
      <c r="N14" s="32">
        <f>+M14/$N$2</f>
        <v>6.6002475476045677E-3</v>
      </c>
      <c r="O14" s="29"/>
    </row>
    <row r="15" spans="1:15" s="28" customFormat="1" ht="15" x14ac:dyDescent="0.25">
      <c r="A15" s="46">
        <v>1991</v>
      </c>
      <c r="B15" s="46">
        <v>390</v>
      </c>
      <c r="C15" s="30">
        <v>973.67435897435894</v>
      </c>
      <c r="D15" s="30">
        <v>6046.8857310545764</v>
      </c>
      <c r="E15" s="30">
        <v>16980.041000000001</v>
      </c>
      <c r="F15" s="31">
        <v>806.5</v>
      </c>
      <c r="G15" s="3">
        <v>32199.005000000001</v>
      </c>
      <c r="H15" s="21">
        <v>2.9689381349579334</v>
      </c>
      <c r="I15" s="21">
        <v>51.53</v>
      </c>
      <c r="J15" s="33">
        <v>916.99735948698594</v>
      </c>
      <c r="K15" s="60">
        <f>+J15/E15</f>
        <v>5.4004425518583019E-2</v>
      </c>
      <c r="L15" s="32">
        <f t="shared" ref="L15:L29" si="4">+L16/(1+N15)</f>
        <v>37.887803001893992</v>
      </c>
      <c r="M15" s="32">
        <f t="shared" si="3"/>
        <v>0.97615353814858707</v>
      </c>
      <c r="N15" s="32">
        <f>+M15/$N$2</f>
        <v>9.7615353814858707E-3</v>
      </c>
      <c r="O15" s="29"/>
    </row>
    <row r="16" spans="1:15" s="28" customFormat="1" ht="15" x14ac:dyDescent="0.25">
      <c r="A16" s="46">
        <v>1992</v>
      </c>
      <c r="B16" s="46">
        <v>390</v>
      </c>
      <c r="C16" s="30">
        <v>1515.7794871794872</v>
      </c>
      <c r="D16" s="30">
        <v>9487.3469223119337</v>
      </c>
      <c r="E16" s="30">
        <v>18085.190999999999</v>
      </c>
      <c r="F16" s="31">
        <v>888.2</v>
      </c>
      <c r="G16" s="3">
        <v>32879.792000000001</v>
      </c>
      <c r="H16" s="21">
        <v>4.7569234250857324</v>
      </c>
      <c r="I16" s="21">
        <v>42.84</v>
      </c>
      <c r="J16" s="33">
        <v>892.46306043503068</v>
      </c>
      <c r="K16" s="60">
        <f t="shared" ref="K16:K38" si="5">+J16/E16</f>
        <v>4.9347726570044562E-2</v>
      </c>
      <c r="L16" s="32">
        <f t="shared" si="4"/>
        <v>38.257646131423748</v>
      </c>
      <c r="M16" s="32">
        <f t="shared" si="3"/>
        <v>1.7879852901277991</v>
      </c>
      <c r="N16" s="32">
        <f t="shared" ref="N16:N22" si="6">+M16/$N$2</f>
        <v>1.7879852901277991E-2</v>
      </c>
      <c r="O16" s="29"/>
    </row>
    <row r="17" spans="1:16" s="28" customFormat="1" ht="15" x14ac:dyDescent="0.25">
      <c r="A17" s="46">
        <v>1993</v>
      </c>
      <c r="B17" s="46">
        <v>2029</v>
      </c>
      <c r="C17" s="30">
        <v>417.35682602267127</v>
      </c>
      <c r="D17" s="30">
        <v>2786.9408939152017</v>
      </c>
      <c r="E17" s="30">
        <v>18929.248</v>
      </c>
      <c r="F17" s="31">
        <v>1011.9</v>
      </c>
      <c r="G17" s="3">
        <v>33528.582000000002</v>
      </c>
      <c r="H17" s="21">
        <v>6.2296924685197164</v>
      </c>
      <c r="I17" s="21">
        <v>28.02</v>
      </c>
      <c r="J17" s="33">
        <v>1048.6513521664824</v>
      </c>
      <c r="K17" s="60">
        <f t="shared" si="5"/>
        <v>5.5398468664285154E-2</v>
      </c>
      <c r="L17" s="32">
        <f t="shared" si="4"/>
        <v>38.941687216602752</v>
      </c>
      <c r="M17" s="32">
        <f t="shared" si="3"/>
        <v>1.472769043433984</v>
      </c>
      <c r="N17" s="32">
        <f t="shared" si="6"/>
        <v>1.472769043433984E-2</v>
      </c>
      <c r="O17" s="29"/>
    </row>
    <row r="18" spans="1:16" s="28" customFormat="1" ht="15" x14ac:dyDescent="0.25">
      <c r="A18" s="46">
        <v>1994</v>
      </c>
      <c r="B18" s="46">
        <v>2297</v>
      </c>
      <c r="C18" s="30">
        <v>483.94035698737486</v>
      </c>
      <c r="D18" s="30">
        <v>3859.2191610029649</v>
      </c>
      <c r="E18" s="30">
        <v>22697.319</v>
      </c>
      <c r="F18" s="31">
        <v>1227.9000000000001</v>
      </c>
      <c r="G18" s="3">
        <v>34956.313000000002</v>
      </c>
      <c r="H18" s="21">
        <v>7.8109881973848827</v>
      </c>
      <c r="I18" s="21">
        <v>39.869999999999997</v>
      </c>
      <c r="J18" s="33">
        <v>1269.5999999999999</v>
      </c>
      <c r="K18" s="60">
        <f t="shared" si="5"/>
        <v>5.593612179482519E-2</v>
      </c>
      <c r="L18" s="32">
        <f t="shared" si="4"/>
        <v>39.515208330919769</v>
      </c>
      <c r="M18" s="32">
        <f>+H18-H17</f>
        <v>1.5812957288651663</v>
      </c>
      <c r="N18" s="32">
        <f t="shared" si="6"/>
        <v>1.5812957288651664E-2</v>
      </c>
      <c r="O18" s="29"/>
    </row>
    <row r="19" spans="1:16" s="28" customFormat="1" ht="15" x14ac:dyDescent="0.25">
      <c r="A19" s="46">
        <v>1995</v>
      </c>
      <c r="B19" s="46">
        <v>2922</v>
      </c>
      <c r="C19" s="30">
        <v>466.91170431211503</v>
      </c>
      <c r="D19" s="30">
        <v>4303.3626534201658</v>
      </c>
      <c r="E19" s="30">
        <v>24420.668000000001</v>
      </c>
      <c r="F19" s="31">
        <v>1425.7</v>
      </c>
      <c r="G19" s="3">
        <v>35743.720999999998</v>
      </c>
      <c r="H19" s="21">
        <v>9.5898481205695187</v>
      </c>
      <c r="I19" s="21">
        <v>46.09</v>
      </c>
      <c r="J19" s="33">
        <v>1415.2</v>
      </c>
      <c r="K19" s="60">
        <f t="shared" si="5"/>
        <v>5.7950912726875449E-2</v>
      </c>
      <c r="L19" s="32">
        <f t="shared" si="4"/>
        <v>40.140060632508771</v>
      </c>
      <c r="M19" s="32">
        <f>+H19-H18</f>
        <v>1.778859923184636</v>
      </c>
      <c r="N19" s="32">
        <f t="shared" si="6"/>
        <v>1.778859923184636E-2</v>
      </c>
      <c r="O19" s="29"/>
    </row>
    <row r="20" spans="1:16" s="28" customFormat="1" ht="15" x14ac:dyDescent="0.25">
      <c r="A20" s="46">
        <v>1996</v>
      </c>
      <c r="B20" s="46">
        <v>3627</v>
      </c>
      <c r="C20" s="30">
        <v>512.54811138682112</v>
      </c>
      <c r="D20" s="30">
        <v>4985.6656827144434</v>
      </c>
      <c r="E20" s="30">
        <v>25213.78</v>
      </c>
      <c r="F20" s="31">
        <v>1481.9</v>
      </c>
      <c r="G20" s="3">
        <v>36362.712</v>
      </c>
      <c r="H20" s="21">
        <v>12.046808510638296</v>
      </c>
      <c r="I20" s="21">
        <v>34.81</v>
      </c>
      <c r="J20" s="33">
        <v>1356.3000000000002</v>
      </c>
      <c r="K20" s="60">
        <f>+J20/E20</f>
        <v>5.3792013732173447E-2</v>
      </c>
      <c r="L20" s="32">
        <f t="shared" si="4"/>
        <v>40.854096084242478</v>
      </c>
      <c r="M20" s="32">
        <f t="shared" ref="M20:M23" si="7">+H20-H19</f>
        <v>2.4569603900687778</v>
      </c>
      <c r="N20" s="32">
        <f t="shared" si="6"/>
        <v>2.4569603900687777E-2</v>
      </c>
      <c r="O20" s="29"/>
    </row>
    <row r="21" spans="1:16" s="28" customFormat="1" ht="15" x14ac:dyDescent="0.25">
      <c r="A21" s="46">
        <v>1997</v>
      </c>
      <c r="B21" s="46">
        <v>4438</v>
      </c>
      <c r="C21" s="30">
        <v>531.16831906264088</v>
      </c>
      <c r="D21" s="30">
        <v>5503.4819738620999</v>
      </c>
      <c r="E21" s="30">
        <v>28147.972000000002</v>
      </c>
      <c r="F21" s="31">
        <v>1542.2</v>
      </c>
      <c r="G21" s="3">
        <v>37936.440999999999</v>
      </c>
      <c r="H21" s="21">
        <v>15.741702127659572</v>
      </c>
      <c r="I21" s="21">
        <v>33.51</v>
      </c>
      <c r="J21" s="33">
        <v>1807.8999999999999</v>
      </c>
      <c r="K21" s="60">
        <f t="shared" si="5"/>
        <v>6.4228428250532571E-2</v>
      </c>
      <c r="L21" s="32">
        <f t="shared" si="4"/>
        <v>41.857865042752955</v>
      </c>
      <c r="M21" s="32">
        <f t="shared" si="7"/>
        <v>3.6948936170212754</v>
      </c>
      <c r="N21" s="32">
        <f t="shared" si="6"/>
        <v>3.6948936170212755E-2</v>
      </c>
      <c r="O21" s="29"/>
    </row>
    <row r="22" spans="1:16" s="28" customFormat="1" ht="15" x14ac:dyDescent="0.25">
      <c r="A22" s="46">
        <v>1998</v>
      </c>
      <c r="B22" s="46">
        <v>6521</v>
      </c>
      <c r="C22" s="30">
        <v>531.6551142462813</v>
      </c>
      <c r="D22" s="30">
        <v>5346.121760466187</v>
      </c>
      <c r="E22" s="30">
        <v>27967.905999999999</v>
      </c>
      <c r="F22" s="31">
        <v>1690.5</v>
      </c>
      <c r="G22" s="3">
        <v>39175.646000000001</v>
      </c>
      <c r="H22" s="21">
        <v>22.573617021276593</v>
      </c>
      <c r="I22" s="21">
        <v>48.27</v>
      </c>
      <c r="J22" s="33">
        <v>1957.4</v>
      </c>
      <c r="K22" s="60">
        <f t="shared" si="5"/>
        <v>6.9987363372860309E-2</v>
      </c>
      <c r="L22" s="32">
        <f t="shared" si="4"/>
        <v>43.404468626439012</v>
      </c>
      <c r="M22" s="32">
        <f>+H22-H21</f>
        <v>6.8319148936170215</v>
      </c>
      <c r="N22" s="32">
        <f t="shared" si="6"/>
        <v>6.8319148936170221E-2</v>
      </c>
      <c r="O22" s="29"/>
    </row>
    <row r="23" spans="1:16" s="28" customFormat="1" ht="15" x14ac:dyDescent="0.25">
      <c r="A23" s="46">
        <v>1999</v>
      </c>
      <c r="B23" s="46">
        <v>18287</v>
      </c>
      <c r="C23" s="30">
        <v>494.31065784437033</v>
      </c>
      <c r="D23" s="30">
        <v>3447.3032755509375</v>
      </c>
      <c r="E23" s="30">
        <v>19635.45</v>
      </c>
      <c r="F23" s="31">
        <v>990.74576963317475</v>
      </c>
      <c r="G23" s="3">
        <v>37318.961000000003</v>
      </c>
      <c r="H23" s="21">
        <v>36.277872340425525</v>
      </c>
      <c r="I23" s="21">
        <v>45.91</v>
      </c>
      <c r="J23" s="33">
        <v>1440.1593454378401</v>
      </c>
      <c r="K23" s="60">
        <f t="shared" si="5"/>
        <v>7.3344860720678168E-2</v>
      </c>
      <c r="L23" s="32">
        <f t="shared" si="4"/>
        <v>46.369824983024031</v>
      </c>
      <c r="M23" s="32">
        <f t="shared" si="7"/>
        <v>13.704255319148931</v>
      </c>
      <c r="N23" s="32">
        <f>+M23/$N$2</f>
        <v>0.13704255319148931</v>
      </c>
      <c r="O23" s="27" t="s">
        <v>13</v>
      </c>
      <c r="P23" s="23" t="s">
        <v>14</v>
      </c>
    </row>
    <row r="24" spans="1:16" ht="15" x14ac:dyDescent="0.25">
      <c r="A24" s="30">
        <v>2000</v>
      </c>
      <c r="B24" s="30">
        <v>25000</v>
      </c>
      <c r="C24" s="30">
        <v>1120</v>
      </c>
      <c r="D24" s="30">
        <v>4874.7020000000002</v>
      </c>
      <c r="E24" s="30">
        <v>18318.600999999999</v>
      </c>
      <c r="F24" s="31">
        <v>761</v>
      </c>
      <c r="G24" s="3">
        <v>37726.410000000003</v>
      </c>
      <c r="H24" s="21">
        <v>69.28936170212765</v>
      </c>
      <c r="I24" s="21">
        <v>8.7799999999999994</v>
      </c>
      <c r="J24" s="33">
        <v>1522.4</v>
      </c>
      <c r="K24" s="60">
        <f t="shared" si="5"/>
        <v>8.3106783099866646E-2</v>
      </c>
      <c r="L24" s="32">
        <f>+L25/(1+N24)</f>
        <v>52.724464189740154</v>
      </c>
      <c r="M24" s="32">
        <f>+H24-H23</f>
        <v>33.011489361702125</v>
      </c>
      <c r="N24" s="32">
        <f>+M24/$N$2</f>
        <v>0.33011489361702123</v>
      </c>
      <c r="O24" s="23" t="s">
        <v>11</v>
      </c>
      <c r="P24" s="23" t="s">
        <v>12</v>
      </c>
    </row>
    <row r="25" spans="1:16" ht="15" x14ac:dyDescent="0.25">
      <c r="A25" s="30">
        <v>2001</v>
      </c>
      <c r="B25" s="30">
        <v>25000</v>
      </c>
      <c r="C25" s="30">
        <v>1511</v>
      </c>
      <c r="D25" s="30">
        <v>6157.1419050000004</v>
      </c>
      <c r="E25" s="30">
        <v>24468.324000000001</v>
      </c>
      <c r="F25" s="31">
        <v>1356.4</v>
      </c>
      <c r="G25" s="3">
        <v>39241.362999999998</v>
      </c>
      <c r="H25" s="21">
        <v>84.837021276595735</v>
      </c>
      <c r="I25" s="21">
        <v>6.89</v>
      </c>
      <c r="J25" s="33">
        <v>2507.6999999999998</v>
      </c>
      <c r="K25" s="60">
        <f t="shared" si="5"/>
        <v>0.10248760806011886</v>
      </c>
      <c r="L25" s="32">
        <f t="shared" si="4"/>
        <v>70.129595076750675</v>
      </c>
      <c r="M25" s="32">
        <f t="shared" ref="M25:M38" si="8">+H25-H24</f>
        <v>15.547659574468085</v>
      </c>
      <c r="N25" s="32">
        <f>+M25/$N$2</f>
        <v>0.15547659574468084</v>
      </c>
      <c r="O25" s="27" t="s">
        <v>5</v>
      </c>
      <c r="P25" s="23" t="s">
        <v>6</v>
      </c>
    </row>
    <row r="26" spans="1:16" ht="15" x14ac:dyDescent="0.25">
      <c r="A26" s="30">
        <v>2002</v>
      </c>
      <c r="B26" s="30">
        <v>25000</v>
      </c>
      <c r="C26" s="30">
        <v>1840</v>
      </c>
      <c r="D26" s="30">
        <v>7452.6585899999991</v>
      </c>
      <c r="E26" s="30">
        <v>28548.945</v>
      </c>
      <c r="F26" s="31">
        <v>1991</v>
      </c>
      <c r="G26" s="3">
        <v>40848.993999999999</v>
      </c>
      <c r="H26" s="21">
        <v>92.774170212765952</v>
      </c>
      <c r="I26" s="21">
        <v>6.61</v>
      </c>
      <c r="J26" s="33">
        <v>2906.3</v>
      </c>
      <c r="K26" s="60">
        <f t="shared" si="5"/>
        <v>0.10180060944458719</v>
      </c>
      <c r="L26" s="32">
        <f t="shared" si="4"/>
        <v>81.033105780236795</v>
      </c>
      <c r="M26" s="32">
        <f t="shared" si="8"/>
        <v>7.9371489361702174</v>
      </c>
      <c r="N26" s="32">
        <f t="shared" ref="N26:N45" si="9">+M26/$N$2</f>
        <v>7.9371489361702172E-2</v>
      </c>
      <c r="O26" s="27" t="s">
        <v>1</v>
      </c>
      <c r="P26" s="23" t="s">
        <v>7</v>
      </c>
    </row>
    <row r="27" spans="1:16" ht="15" x14ac:dyDescent="0.25">
      <c r="A27" s="30">
        <v>2003</v>
      </c>
      <c r="B27" s="30">
        <v>25000</v>
      </c>
      <c r="C27" s="30">
        <v>2121</v>
      </c>
      <c r="D27" s="30">
        <v>7176.6169660000005</v>
      </c>
      <c r="E27" s="30">
        <v>32432.858</v>
      </c>
      <c r="F27" s="31">
        <v>2287.6999999999998</v>
      </c>
      <c r="G27" s="3">
        <v>41961.262000000002</v>
      </c>
      <c r="H27" s="21">
        <v>98.405446808510618</v>
      </c>
      <c r="I27" s="21">
        <v>6.22</v>
      </c>
      <c r="J27" s="33">
        <v>3163.5</v>
      </c>
      <c r="K27" s="60">
        <f t="shared" si="5"/>
        <v>9.7539970113025495E-2</v>
      </c>
      <c r="L27" s="32">
        <f t="shared" si="4"/>
        <v>87.464824073618544</v>
      </c>
      <c r="M27" s="32">
        <f t="shared" si="8"/>
        <v>5.6312765957446658</v>
      </c>
      <c r="N27" s="32">
        <f t="shared" si="9"/>
        <v>5.6312765957446657E-2</v>
      </c>
      <c r="O27" s="27" t="s">
        <v>2</v>
      </c>
      <c r="P27" s="23" t="s">
        <v>8</v>
      </c>
    </row>
    <row r="28" spans="1:16" ht="15" x14ac:dyDescent="0.25">
      <c r="A28" s="30">
        <v>2004</v>
      </c>
      <c r="B28" s="30">
        <v>25000</v>
      </c>
      <c r="C28" s="30">
        <v>2255</v>
      </c>
      <c r="D28" s="30">
        <v>8678.5466419999993</v>
      </c>
      <c r="E28" s="30">
        <v>36591.661</v>
      </c>
      <c r="F28" s="31">
        <v>2585.9</v>
      </c>
      <c r="G28" s="3">
        <v>45406.71</v>
      </c>
      <c r="H28" s="21">
        <v>100.32</v>
      </c>
      <c r="I28" s="21">
        <v>5.03</v>
      </c>
      <c r="J28" s="33">
        <v>3594.9</v>
      </c>
      <c r="K28" s="60">
        <f t="shared" si="5"/>
        <v>9.8243695469303782E-2</v>
      </c>
      <c r="L28" s="32">
        <f t="shared" si="4"/>
        <v>92.390210241185471</v>
      </c>
      <c r="M28" s="32">
        <f t="shared" si="8"/>
        <v>1.9145531914893752</v>
      </c>
      <c r="N28" s="32">
        <f t="shared" si="9"/>
        <v>1.9145531914893751E-2</v>
      </c>
      <c r="O28" s="27" t="s">
        <v>3</v>
      </c>
      <c r="P28" s="23" t="s">
        <v>9</v>
      </c>
    </row>
    <row r="29" spans="1:16" ht="15" x14ac:dyDescent="0.25">
      <c r="A29" s="30">
        <v>2005</v>
      </c>
      <c r="B29" s="30">
        <v>25000</v>
      </c>
      <c r="C29" s="30">
        <v>2689</v>
      </c>
      <c r="D29" s="30">
        <v>10451.39927</v>
      </c>
      <c r="E29" s="30">
        <v>41507.084999999999</v>
      </c>
      <c r="F29" s="31">
        <v>2905.9</v>
      </c>
      <c r="G29" s="3">
        <v>47809.319000000003</v>
      </c>
      <c r="H29" s="21">
        <v>103.46</v>
      </c>
      <c r="I29" s="21">
        <v>5.45</v>
      </c>
      <c r="J29" s="33">
        <v>4283.3</v>
      </c>
      <c r="K29" s="60">
        <f t="shared" si="5"/>
        <v>0.10319443054119556</v>
      </c>
      <c r="L29" s="32">
        <f t="shared" si="4"/>
        <v>94.159069959981821</v>
      </c>
      <c r="M29" s="32">
        <f t="shared" si="8"/>
        <v>3.1400000000000006</v>
      </c>
      <c r="N29" s="32">
        <f t="shared" si="9"/>
        <v>3.1400000000000004E-2</v>
      </c>
      <c r="O29" s="27" t="s">
        <v>4</v>
      </c>
      <c r="P29" s="23" t="s">
        <v>10</v>
      </c>
    </row>
    <row r="30" spans="1:16" ht="15" x14ac:dyDescent="0.25">
      <c r="A30" s="30">
        <v>2006</v>
      </c>
      <c r="B30" s="30">
        <v>25000</v>
      </c>
      <c r="C30" s="30">
        <v>3030</v>
      </c>
      <c r="D30" s="30">
        <v>12083.544940999996</v>
      </c>
      <c r="E30" s="30">
        <v>46802.044000000002</v>
      </c>
      <c r="F30" s="32">
        <v>3161.8861635399999</v>
      </c>
      <c r="G30" s="3">
        <v>49914.614999999998</v>
      </c>
      <c r="H30" s="21">
        <v>106.43</v>
      </c>
      <c r="I30" s="21">
        <v>5.34</v>
      </c>
      <c r="J30" s="30">
        <v>4952.7706796195871</v>
      </c>
      <c r="K30" s="60">
        <f t="shared" si="5"/>
        <v>0.10582381144762795</v>
      </c>
      <c r="L30" s="32">
        <f>+L31/(1+N30)</f>
        <v>97.115664756725252</v>
      </c>
      <c r="M30" s="32">
        <f t="shared" si="8"/>
        <v>2.9700000000000131</v>
      </c>
      <c r="N30" s="32">
        <f t="shared" si="9"/>
        <v>2.9700000000000129E-2</v>
      </c>
    </row>
    <row r="31" spans="1:16" s="44" customFormat="1" ht="15" x14ac:dyDescent="0.25">
      <c r="A31" s="42">
        <v>2007</v>
      </c>
      <c r="B31" s="42">
        <v>25000</v>
      </c>
      <c r="C31" s="42">
        <v>3279</v>
      </c>
      <c r="D31" s="42">
        <v>14013.273230999999</v>
      </c>
      <c r="E31" s="42">
        <v>51007.777000000002</v>
      </c>
      <c r="F31" s="43">
        <v>3692.5746591889397</v>
      </c>
      <c r="G31" s="3">
        <v>51007.777000000002</v>
      </c>
      <c r="H31" s="41">
        <v>109.97</v>
      </c>
      <c r="I31" s="41">
        <v>5.64</v>
      </c>
      <c r="J31" s="42">
        <v>5565.2757585610671</v>
      </c>
      <c r="K31" s="61">
        <f t="shared" si="5"/>
        <v>0.10910641643059776</v>
      </c>
      <c r="L31" s="43">
        <v>100</v>
      </c>
      <c r="M31" s="43">
        <f t="shared" si="8"/>
        <v>3.539999999999992</v>
      </c>
      <c r="N31" s="43">
        <f t="shared" si="9"/>
        <v>3.5399999999999918E-2</v>
      </c>
    </row>
    <row r="32" spans="1:16" x14ac:dyDescent="0.2">
      <c r="A32" s="30">
        <v>2008</v>
      </c>
      <c r="B32" s="30">
        <v>25000</v>
      </c>
      <c r="C32" s="30">
        <v>4098.3</v>
      </c>
      <c r="D32" s="30">
        <v>17177.261216999999</v>
      </c>
      <c r="E32" s="35">
        <v>61762.635000000009</v>
      </c>
      <c r="F32" s="32">
        <v>4869.6673797260128</v>
      </c>
      <c r="G32" s="46">
        <f t="shared" ref="G32:G38" si="10">(E32/L32)*100</f>
        <v>56296.267432321576</v>
      </c>
      <c r="H32" s="21">
        <v>119.68</v>
      </c>
      <c r="I32" s="21">
        <v>5.09</v>
      </c>
      <c r="J32" s="30">
        <v>6919.2095449626268</v>
      </c>
      <c r="K32" s="60">
        <f t="shared" si="5"/>
        <v>0.11202905356875764</v>
      </c>
      <c r="L32" s="32">
        <f>+L31*(1+N32)</f>
        <v>109.71000000000002</v>
      </c>
      <c r="M32" s="32">
        <f t="shared" si="8"/>
        <v>9.710000000000008</v>
      </c>
      <c r="N32" s="32">
        <f t="shared" si="9"/>
        <v>9.7100000000000075E-2</v>
      </c>
    </row>
    <row r="33" spans="1:14" x14ac:dyDescent="0.2">
      <c r="A33" s="30">
        <v>2009</v>
      </c>
      <c r="B33" s="30">
        <v>25000</v>
      </c>
      <c r="C33" s="30">
        <v>4230.1000000000004</v>
      </c>
      <c r="D33" s="30">
        <v>18588.458914999996</v>
      </c>
      <c r="E33" s="35">
        <v>62519.686000000002</v>
      </c>
      <c r="F33" s="32">
        <v>5929.2217446582781</v>
      </c>
      <c r="G33" s="46">
        <f t="shared" si="10"/>
        <v>54191.602841976433</v>
      </c>
      <c r="H33" s="21">
        <v>124.8370941649011</v>
      </c>
      <c r="I33" s="21">
        <v>5.24</v>
      </c>
      <c r="J33" s="30">
        <v>7553.435016924841</v>
      </c>
      <c r="K33" s="60">
        <f t="shared" si="5"/>
        <v>0.12081690584506199</v>
      </c>
      <c r="L33" s="32">
        <f t="shared" ref="L33:L38" si="11">+L32*(1+N33)</f>
        <v>115.367848008313</v>
      </c>
      <c r="M33" s="32">
        <f t="shared" si="8"/>
        <v>5.1570941649010962</v>
      </c>
      <c r="N33" s="32">
        <f t="shared" si="9"/>
        <v>5.1570941649010965E-2</v>
      </c>
    </row>
    <row r="34" spans="1:14" x14ac:dyDescent="0.2">
      <c r="A34" s="30">
        <v>2010</v>
      </c>
      <c r="B34" s="30">
        <v>25000</v>
      </c>
      <c r="C34" s="30">
        <v>4545.3999999999996</v>
      </c>
      <c r="D34" s="30">
        <v>22189.366858000001</v>
      </c>
      <c r="E34" s="35">
        <v>69555.366999999998</v>
      </c>
      <c r="F34" s="32">
        <v>6785.8910485599999</v>
      </c>
      <c r="G34" s="46">
        <f t="shared" si="10"/>
        <v>57885.169122828367</v>
      </c>
      <c r="H34" s="21">
        <v>128.99171644463479</v>
      </c>
      <c r="I34" s="21">
        <v>4.28</v>
      </c>
      <c r="J34" s="30">
        <v>8667.4624669571349</v>
      </c>
      <c r="K34" s="60">
        <f t="shared" si="5"/>
        <v>0.12461241800301529</v>
      </c>
      <c r="L34" s="32">
        <f t="shared" si="11"/>
        <v>120.16094632531568</v>
      </c>
      <c r="M34" s="32">
        <f t="shared" si="8"/>
        <v>4.1546222797336867</v>
      </c>
      <c r="N34" s="32">
        <f t="shared" si="9"/>
        <v>4.1546222797336864E-2</v>
      </c>
    </row>
    <row r="35" spans="1:14" x14ac:dyDescent="0.2">
      <c r="A35" s="30">
        <v>2011</v>
      </c>
      <c r="B35" s="30">
        <v>25000</v>
      </c>
      <c r="C35" s="30">
        <v>5290.9794160000001</v>
      </c>
      <c r="D35" s="30">
        <v>26550.187290000002</v>
      </c>
      <c r="E35" s="35">
        <v>79276.664000000004</v>
      </c>
      <c r="F35" s="32">
        <v>7264.6396525324226</v>
      </c>
      <c r="G35" s="46">
        <f t="shared" si="10"/>
        <v>61672.130646575431</v>
      </c>
      <c r="H35" s="21">
        <v>135.9693714909977</v>
      </c>
      <c r="I35" s="21">
        <v>4.53</v>
      </c>
      <c r="J35" s="30">
        <v>9764.9784740119303</v>
      </c>
      <c r="K35" s="60">
        <f t="shared" si="5"/>
        <v>0.12317595092058781</v>
      </c>
      <c r="L35" s="32">
        <f t="shared" si="11"/>
        <v>128.54536266034151</v>
      </c>
      <c r="M35" s="32">
        <f t="shared" si="8"/>
        <v>6.9776550463629121</v>
      </c>
      <c r="N35" s="32">
        <f t="shared" si="9"/>
        <v>6.9776550463629128E-2</v>
      </c>
    </row>
    <row r="36" spans="1:14" x14ac:dyDescent="0.2">
      <c r="A36" s="30">
        <v>2012</v>
      </c>
      <c r="B36" s="30">
        <v>25000</v>
      </c>
      <c r="C36" s="30">
        <v>6326.7377990000005</v>
      </c>
      <c r="D36" s="30">
        <v>30905.504745999999</v>
      </c>
      <c r="E36" s="35">
        <v>87924.543999999994</v>
      </c>
      <c r="F36" s="32">
        <v>8345.4897983366864</v>
      </c>
      <c r="G36" s="46">
        <f t="shared" si="10"/>
        <v>64734.583255882477</v>
      </c>
      <c r="H36" s="21">
        <v>141.631013217229</v>
      </c>
      <c r="I36" s="23">
        <v>4.53</v>
      </c>
      <c r="J36" s="30">
        <v>12254.64939454</v>
      </c>
      <c r="K36" s="60">
        <f t="shared" si="5"/>
        <v>0.13937688883026791</v>
      </c>
      <c r="L36" s="32">
        <f t="shared" si="11"/>
        <v>135.82314054985474</v>
      </c>
      <c r="M36" s="32">
        <f t="shared" si="8"/>
        <v>5.661641726231295</v>
      </c>
      <c r="N36" s="32">
        <f t="shared" si="9"/>
        <v>5.6616417262312951E-2</v>
      </c>
    </row>
    <row r="37" spans="1:14" x14ac:dyDescent="0.2">
      <c r="A37" s="30">
        <v>2013</v>
      </c>
      <c r="B37" s="30">
        <v>25000</v>
      </c>
      <c r="C37" s="30">
        <v>7367.0561909999979</v>
      </c>
      <c r="D37" s="30">
        <v>35051.136195999999</v>
      </c>
      <c r="E37" s="35">
        <v>94776.17</v>
      </c>
      <c r="F37" s="32">
        <v>8896.4260489500011</v>
      </c>
      <c r="G37" s="46">
        <f t="shared" si="10"/>
        <v>67208.692565693607</v>
      </c>
      <c r="H37" s="21">
        <v>145.45553496850539</v>
      </c>
      <c r="I37" s="23">
        <v>4.53</v>
      </c>
      <c r="J37" s="30">
        <v>13667.55416702</v>
      </c>
      <c r="K37" s="60">
        <f t="shared" si="5"/>
        <v>0.14420876225553322</v>
      </c>
      <c r="L37" s="32">
        <f t="shared" si="11"/>
        <v>141.01772610345063</v>
      </c>
      <c r="M37" s="32">
        <f t="shared" si="8"/>
        <v>3.8245217512763929</v>
      </c>
      <c r="N37" s="32">
        <f t="shared" si="9"/>
        <v>3.8245217512763927E-2</v>
      </c>
    </row>
    <row r="38" spans="1:14" x14ac:dyDescent="0.2">
      <c r="A38" s="30">
        <v>2014</v>
      </c>
      <c r="B38" s="30">
        <v>25000</v>
      </c>
      <c r="C38" s="30">
        <v>9539.8967329999978</v>
      </c>
      <c r="D38" s="30">
        <v>38372.438391000003</v>
      </c>
      <c r="E38" s="35">
        <v>100917.372</v>
      </c>
      <c r="F38" s="32">
        <v>9478.3398585400209</v>
      </c>
      <c r="G38" s="46">
        <f t="shared" si="10"/>
        <v>67939.462434926376</v>
      </c>
      <c r="H38" s="21">
        <v>150.78990902032729</v>
      </c>
      <c r="I38" s="21">
        <v>5.18</v>
      </c>
      <c r="J38" s="30">
        <v>14459.97960144</v>
      </c>
      <c r="K38" s="60">
        <f t="shared" si="5"/>
        <v>0.14328533645763189</v>
      </c>
      <c r="L38" s="32">
        <f t="shared" si="11"/>
        <v>148.54013909318235</v>
      </c>
      <c r="M38" s="32">
        <f t="shared" si="8"/>
        <v>5.3343740518218965</v>
      </c>
      <c r="N38" s="32">
        <f t="shared" si="9"/>
        <v>5.3343740518218968E-2</v>
      </c>
    </row>
    <row r="39" spans="1:14" x14ac:dyDescent="0.2">
      <c r="C39" s="4" t="s">
        <v>17</v>
      </c>
      <c r="D39" s="4"/>
      <c r="E39" s="37"/>
      <c r="F39" s="4"/>
      <c r="G39" s="23" t="s">
        <v>20</v>
      </c>
      <c r="H39" s="23" t="s">
        <v>36</v>
      </c>
      <c r="I39" s="5" t="s">
        <v>21</v>
      </c>
      <c r="J39" s="23" t="s">
        <v>23</v>
      </c>
      <c r="N39" s="32">
        <f t="shared" si="9"/>
        <v>0</v>
      </c>
    </row>
    <row r="40" spans="1:14" x14ac:dyDescent="0.2">
      <c r="C40" s="5" t="s">
        <v>18</v>
      </c>
      <c r="D40" s="5"/>
      <c r="E40" s="38"/>
      <c r="F40" s="5"/>
      <c r="N40" s="32">
        <f t="shared" si="9"/>
        <v>0</v>
      </c>
    </row>
    <row r="41" spans="1:14" x14ac:dyDescent="0.2">
      <c r="K41" s="34"/>
      <c r="N41" s="32">
        <f t="shared" si="9"/>
        <v>0</v>
      </c>
    </row>
    <row r="42" spans="1:14" x14ac:dyDescent="0.2">
      <c r="C42" s="70" t="s">
        <v>37</v>
      </c>
      <c r="D42" s="70"/>
      <c r="E42" s="39"/>
      <c r="F42" s="22"/>
      <c r="G42" s="71" t="s">
        <v>38</v>
      </c>
      <c r="H42" s="71"/>
      <c r="I42" s="72" t="s">
        <v>39</v>
      </c>
      <c r="J42" s="32"/>
      <c r="N42" s="32">
        <f t="shared" si="9"/>
        <v>0</v>
      </c>
    </row>
    <row r="43" spans="1:14" x14ac:dyDescent="0.2">
      <c r="C43" s="70"/>
      <c r="D43" s="70"/>
      <c r="E43" s="39"/>
      <c r="F43" s="22"/>
      <c r="G43" s="73" t="s">
        <v>2</v>
      </c>
      <c r="H43" s="73"/>
      <c r="I43" s="72"/>
      <c r="J43" s="32"/>
      <c r="L43" s="30"/>
      <c r="M43" s="30"/>
      <c r="N43" s="32">
        <f t="shared" si="9"/>
        <v>0</v>
      </c>
    </row>
    <row r="44" spans="1:14" x14ac:dyDescent="0.2">
      <c r="J44" s="32"/>
      <c r="L44" s="30"/>
      <c r="M44" s="30"/>
      <c r="N44" s="32">
        <f t="shared" si="9"/>
        <v>0</v>
      </c>
    </row>
    <row r="45" spans="1:14" x14ac:dyDescent="0.2">
      <c r="F45" s="23">
        <v>1000</v>
      </c>
      <c r="J45" s="32"/>
      <c r="L45" s="30"/>
      <c r="M45" s="30"/>
      <c r="N45" s="32">
        <f t="shared" si="9"/>
        <v>0</v>
      </c>
    </row>
    <row r="46" spans="1:14" ht="15" x14ac:dyDescent="0.25">
      <c r="E46" s="47">
        <v>15231973</v>
      </c>
      <c r="F46" s="32">
        <f>+E46/$F$45</f>
        <v>15231.973</v>
      </c>
      <c r="J46" s="32"/>
      <c r="L46" s="30"/>
      <c r="M46" s="45">
        <v>0.11</v>
      </c>
      <c r="N46" s="32">
        <f t="shared" ref="N46" si="12">+N47/(1+M46)</f>
        <v>80.437580437580422</v>
      </c>
    </row>
    <row r="47" spans="1:14" ht="15" x14ac:dyDescent="0.25">
      <c r="E47" s="47">
        <v>16980041</v>
      </c>
      <c r="F47" s="32">
        <f>+E47/$F$45</f>
        <v>16980.041000000001</v>
      </c>
      <c r="J47" s="32"/>
      <c r="L47" s="32"/>
      <c r="M47" s="45">
        <v>0.12</v>
      </c>
      <c r="N47" s="32">
        <f>+N48/(1+M47)</f>
        <v>89.285714285714278</v>
      </c>
    </row>
    <row r="48" spans="1:14" ht="15" x14ac:dyDescent="0.25">
      <c r="E48" s="47">
        <v>18085191</v>
      </c>
      <c r="F48" s="32">
        <f t="shared" ref="F48:F63" si="13">+E48/$F$45</f>
        <v>18085.190999999999</v>
      </c>
      <c r="J48" s="32"/>
      <c r="L48" s="32"/>
      <c r="M48" s="45">
        <v>0.06</v>
      </c>
      <c r="N48" s="32">
        <v>100</v>
      </c>
    </row>
    <row r="49" spans="5:14" ht="15" x14ac:dyDescent="0.25">
      <c r="E49" s="47">
        <v>18929248</v>
      </c>
      <c r="F49" s="32">
        <f>+E49/$F$45</f>
        <v>18929.248</v>
      </c>
      <c r="J49" s="32"/>
      <c r="L49" s="32"/>
      <c r="M49" s="45">
        <v>0.06</v>
      </c>
      <c r="N49" s="32">
        <f>+N48*(1+M49)</f>
        <v>106</v>
      </c>
    </row>
    <row r="50" spans="5:14" ht="15" x14ac:dyDescent="0.25">
      <c r="E50" s="47">
        <v>22697319</v>
      </c>
      <c r="F50" s="32">
        <f t="shared" si="13"/>
        <v>22697.319</v>
      </c>
      <c r="J50" s="32"/>
      <c r="L50" s="32"/>
      <c r="M50" s="45">
        <v>0.04</v>
      </c>
      <c r="N50" s="32">
        <f>+N49*(1+M50)</f>
        <v>110.24000000000001</v>
      </c>
    </row>
    <row r="51" spans="5:14" ht="15" x14ac:dyDescent="0.25">
      <c r="E51" s="47">
        <v>24420668</v>
      </c>
      <c r="F51" s="32">
        <f t="shared" si="13"/>
        <v>24420.668000000001</v>
      </c>
      <c r="J51" s="32"/>
      <c r="L51" s="32"/>
      <c r="M51" s="45"/>
      <c r="N51" s="32"/>
    </row>
    <row r="52" spans="5:14" ht="15" x14ac:dyDescent="0.25">
      <c r="E52" s="47">
        <v>25213780</v>
      </c>
      <c r="F52" s="32">
        <f t="shared" si="13"/>
        <v>25213.78</v>
      </c>
      <c r="J52" s="32"/>
      <c r="L52" s="32"/>
      <c r="M52" s="45"/>
      <c r="N52" s="32"/>
    </row>
    <row r="53" spans="5:14" ht="15" x14ac:dyDescent="0.25">
      <c r="E53" s="47">
        <v>28147972</v>
      </c>
      <c r="F53" s="32">
        <f t="shared" si="13"/>
        <v>28147.972000000002</v>
      </c>
      <c r="J53" s="32"/>
      <c r="L53" s="32"/>
      <c r="M53" s="45"/>
      <c r="N53" s="32"/>
    </row>
    <row r="54" spans="5:14" ht="15" x14ac:dyDescent="0.25">
      <c r="E54" s="47">
        <v>27967906</v>
      </c>
      <c r="F54" s="32">
        <f t="shared" si="13"/>
        <v>27967.905999999999</v>
      </c>
      <c r="J54" s="32"/>
      <c r="L54" s="32"/>
      <c r="M54" s="45"/>
      <c r="N54" s="32"/>
    </row>
    <row r="55" spans="5:14" ht="15" x14ac:dyDescent="0.25">
      <c r="E55" s="47">
        <v>19635450</v>
      </c>
      <c r="F55" s="32">
        <f t="shared" si="13"/>
        <v>19635.45</v>
      </c>
      <c r="J55" s="32"/>
      <c r="L55" s="32"/>
      <c r="M55" s="32"/>
      <c r="N55" s="32"/>
    </row>
    <row r="56" spans="5:14" ht="15" x14ac:dyDescent="0.25">
      <c r="E56" s="47">
        <v>18318601</v>
      </c>
      <c r="F56" s="32">
        <f t="shared" si="13"/>
        <v>18318.600999999999</v>
      </c>
      <c r="J56" s="32"/>
      <c r="L56" s="30"/>
      <c r="M56" s="30"/>
      <c r="N56" s="30"/>
    </row>
    <row r="57" spans="5:14" ht="15" x14ac:dyDescent="0.25">
      <c r="E57" s="47">
        <v>24468324</v>
      </c>
      <c r="F57" s="32">
        <f t="shared" si="13"/>
        <v>24468.324000000001</v>
      </c>
      <c r="J57" s="32"/>
      <c r="L57" s="30"/>
      <c r="M57" s="30"/>
      <c r="N57" s="30"/>
    </row>
    <row r="58" spans="5:14" ht="15" x14ac:dyDescent="0.25">
      <c r="E58" s="47">
        <v>28548945</v>
      </c>
      <c r="F58" s="32">
        <f t="shared" si="13"/>
        <v>28548.945</v>
      </c>
      <c r="J58" s="32"/>
    </row>
    <row r="59" spans="5:14" ht="15" x14ac:dyDescent="0.25">
      <c r="E59" s="47">
        <v>32432858</v>
      </c>
      <c r="F59" s="32">
        <f t="shared" si="13"/>
        <v>32432.858</v>
      </c>
      <c r="J59" s="32"/>
    </row>
    <row r="60" spans="5:14" ht="15" x14ac:dyDescent="0.25">
      <c r="E60" s="47">
        <v>36591661</v>
      </c>
      <c r="F60" s="32">
        <f t="shared" si="13"/>
        <v>36591.661</v>
      </c>
    </row>
    <row r="61" spans="5:14" ht="15" x14ac:dyDescent="0.25">
      <c r="E61" s="47">
        <v>41507085</v>
      </c>
      <c r="F61" s="32">
        <f t="shared" si="13"/>
        <v>41507.084999999999</v>
      </c>
    </row>
    <row r="62" spans="5:14" ht="15" x14ac:dyDescent="0.25">
      <c r="E62" s="47">
        <v>46802044</v>
      </c>
      <c r="F62" s="32">
        <f t="shared" si="13"/>
        <v>46802.044000000002</v>
      </c>
    </row>
    <row r="63" spans="5:14" ht="15" x14ac:dyDescent="0.25">
      <c r="E63" s="47">
        <v>51007777</v>
      </c>
      <c r="F63" s="32">
        <f t="shared" si="13"/>
        <v>51007.777000000002</v>
      </c>
    </row>
  </sheetData>
  <mergeCells count="4">
    <mergeCell ref="C42:D43"/>
    <mergeCell ref="G42:H42"/>
    <mergeCell ref="I42:I43"/>
    <mergeCell ref="G43:H43"/>
  </mergeCells>
  <pageMargins left="0.7" right="0.7" top="0.75" bottom="0.75" header="0.3" footer="0.3"/>
  <pageSetup paperSize="9" orientation="portrait" horizontalDpi="4294967293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0"/>
  <sheetViews>
    <sheetView topLeftCell="A2" workbookViewId="0">
      <selection activeCell="G13" sqref="G13:G40"/>
    </sheetView>
  </sheetViews>
  <sheetFormatPr baseColWidth="10" defaultRowHeight="15" x14ac:dyDescent="0.25"/>
  <cols>
    <col min="4" max="4" width="16.28515625" customWidth="1"/>
    <col min="5" max="5" width="14.5703125" bestFit="1" customWidth="1"/>
    <col min="6" max="6" width="16.7109375" bestFit="1" customWidth="1"/>
    <col min="7" max="8" width="12" bestFit="1" customWidth="1"/>
    <col min="9" max="9" width="13.5703125" bestFit="1" customWidth="1"/>
    <col min="11" max="11" width="16.7109375" bestFit="1" customWidth="1"/>
    <col min="12" max="12" width="19.28515625" style="8" bestFit="1" customWidth="1"/>
    <col min="13" max="13" width="12" bestFit="1" customWidth="1"/>
  </cols>
  <sheetData>
    <row r="1" spans="1:13" ht="38.25" x14ac:dyDescent="0.25">
      <c r="A1" s="40" t="s">
        <v>49</v>
      </c>
      <c r="B1" s="24" t="s">
        <v>5</v>
      </c>
      <c r="C1" s="25" t="s">
        <v>22</v>
      </c>
      <c r="D1" s="36" t="s">
        <v>41</v>
      </c>
      <c r="E1" s="8">
        <v>1000000</v>
      </c>
    </row>
    <row r="2" spans="1:13" x14ac:dyDescent="0.25">
      <c r="A2" s="55">
        <v>24.8</v>
      </c>
      <c r="B2" s="55">
        <v>14884.647000000001</v>
      </c>
      <c r="C2" s="55">
        <v>54422.933170365068</v>
      </c>
      <c r="D2" s="56">
        <v>17881514682.878384</v>
      </c>
      <c r="E2">
        <f>+B2*$E$1</f>
        <v>14884647000</v>
      </c>
      <c r="F2" s="8">
        <f>+E2/A2</f>
        <v>600187379.03225803</v>
      </c>
      <c r="G2" s="8">
        <f>+F2/$E$1</f>
        <v>600.18737903225804</v>
      </c>
      <c r="H2">
        <f>+C2*$E$1</f>
        <v>54422933170.365067</v>
      </c>
      <c r="I2" s="57">
        <f>+H2/A2</f>
        <v>2194473111.7082686</v>
      </c>
      <c r="J2">
        <f>+I2/$E$1</f>
        <v>2194.4731117082688</v>
      </c>
      <c r="K2" s="58">
        <f>+D2</f>
        <v>17881514682.878384</v>
      </c>
      <c r="L2" s="8">
        <f t="shared" ref="L2:L11" si="0">+K2/A2</f>
        <v>721028817.85799932</v>
      </c>
      <c r="M2" s="8">
        <f>+L2/$E$1</f>
        <v>721.02881785799934</v>
      </c>
    </row>
    <row r="3" spans="1:13" x14ac:dyDescent="0.25">
      <c r="A3" s="55">
        <v>24.8</v>
      </c>
      <c r="B3" s="55">
        <v>16906.761999999999</v>
      </c>
      <c r="C3" s="55">
        <v>60909.567629449353</v>
      </c>
      <c r="D3" s="56">
        <v>21810767209.369484</v>
      </c>
      <c r="E3">
        <f t="shared" ref="E3:E11" si="1">+B3*$E$1</f>
        <v>16906761999.999998</v>
      </c>
      <c r="F3" s="8">
        <f t="shared" ref="F3:F11" si="2">+E3/A3</f>
        <v>681724274.19354832</v>
      </c>
      <c r="G3" s="8">
        <f t="shared" ref="G3:G11" si="3">+F3/$E$1</f>
        <v>681.72427419354835</v>
      </c>
      <c r="H3">
        <f t="shared" ref="H3:H11" si="4">+C3*$E$1</f>
        <v>60909567629.449356</v>
      </c>
      <c r="I3" s="57">
        <f t="shared" ref="I3:I11" si="5">+H3/A3</f>
        <v>2456030952.8003774</v>
      </c>
      <c r="J3">
        <f t="shared" ref="J3:J11" si="6">+I3/$E$1</f>
        <v>2456.0309528003772</v>
      </c>
      <c r="K3" s="58">
        <f t="shared" ref="K3:K11" si="7">+D3</f>
        <v>21810767209.369484</v>
      </c>
      <c r="L3" s="8">
        <f t="shared" si="0"/>
        <v>879466419.7326405</v>
      </c>
      <c r="M3" s="8">
        <f>+L3/$E$1</f>
        <v>879.46641973264047</v>
      </c>
    </row>
    <row r="4" spans="1:13" x14ac:dyDescent="0.25">
      <c r="A4" s="55">
        <v>33</v>
      </c>
      <c r="B4" s="55">
        <v>20024.331999999999</v>
      </c>
      <c r="C4" s="55">
        <v>72729.711596779191</v>
      </c>
      <c r="D4" s="56">
        <v>19929853574.609524</v>
      </c>
      <c r="E4">
        <f t="shared" si="1"/>
        <v>20024332000</v>
      </c>
      <c r="F4" s="8">
        <f t="shared" si="2"/>
        <v>606797939.39393938</v>
      </c>
      <c r="G4" s="8">
        <f t="shared" si="3"/>
        <v>606.79793939393937</v>
      </c>
      <c r="H4">
        <f t="shared" si="4"/>
        <v>72729711596.77919</v>
      </c>
      <c r="I4" s="57">
        <f t="shared" si="5"/>
        <v>2203930654.447854</v>
      </c>
      <c r="J4">
        <f t="shared" si="6"/>
        <v>2203.9306544478541</v>
      </c>
      <c r="K4" s="58">
        <f t="shared" si="7"/>
        <v>19929853574.609524</v>
      </c>
      <c r="L4" s="8">
        <f t="shared" si="0"/>
        <v>603934956.80634916</v>
      </c>
      <c r="M4" s="8">
        <f t="shared" ref="M4:M11" si="8">+L4/$E$1</f>
        <v>603.93495680634919</v>
      </c>
    </row>
    <row r="5" spans="1:13" x14ac:dyDescent="0.25">
      <c r="A5" s="55">
        <v>54.1</v>
      </c>
      <c r="B5" s="55">
        <v>24918.471000000001</v>
      </c>
      <c r="C5" s="55">
        <v>98078.729466160221</v>
      </c>
      <c r="D5" s="56">
        <v>17152483214.353634</v>
      </c>
      <c r="E5">
        <f t="shared" si="1"/>
        <v>24918471000</v>
      </c>
      <c r="F5" s="8">
        <f t="shared" si="2"/>
        <v>460600203.32717186</v>
      </c>
      <c r="G5" s="8">
        <f t="shared" si="3"/>
        <v>460.60020332717187</v>
      </c>
      <c r="H5">
        <f t="shared" si="4"/>
        <v>98078729466.160217</v>
      </c>
      <c r="I5" s="57">
        <f t="shared" si="5"/>
        <v>1812915516.9345696</v>
      </c>
      <c r="J5">
        <f t="shared" si="6"/>
        <v>1812.9155169345695</v>
      </c>
      <c r="K5" s="58">
        <f t="shared" si="7"/>
        <v>17152483214.353634</v>
      </c>
      <c r="L5" s="8">
        <f t="shared" si="0"/>
        <v>317051445.73666602</v>
      </c>
      <c r="M5" s="8">
        <f t="shared" si="8"/>
        <v>317.05144573666604</v>
      </c>
    </row>
    <row r="6" spans="1:13" x14ac:dyDescent="0.25">
      <c r="A6" s="55">
        <v>66.5</v>
      </c>
      <c r="B6" s="55">
        <v>34622</v>
      </c>
      <c r="C6" s="55">
        <v>146478.49123595314</v>
      </c>
      <c r="D6" s="56">
        <v>16912515183.278257</v>
      </c>
      <c r="E6">
        <f t="shared" si="1"/>
        <v>34622000000</v>
      </c>
      <c r="F6" s="8">
        <f t="shared" si="2"/>
        <v>520631578.94736844</v>
      </c>
      <c r="G6" s="8">
        <f t="shared" si="3"/>
        <v>520.63157894736844</v>
      </c>
      <c r="H6">
        <f t="shared" si="4"/>
        <v>146478491235.95316</v>
      </c>
      <c r="I6" s="57">
        <f t="shared" si="5"/>
        <v>2202684078.7361379</v>
      </c>
      <c r="J6">
        <f t="shared" si="6"/>
        <v>2202.684078736138</v>
      </c>
      <c r="K6" s="58">
        <f t="shared" si="7"/>
        <v>16912515183.278257</v>
      </c>
      <c r="L6" s="8">
        <f t="shared" si="0"/>
        <v>254323536.5906505</v>
      </c>
      <c r="M6" s="8">
        <f t="shared" si="8"/>
        <v>254.32353659065049</v>
      </c>
    </row>
    <row r="7" spans="1:13" x14ac:dyDescent="0.25">
      <c r="A7" s="55">
        <v>95</v>
      </c>
      <c r="B7" s="55">
        <v>41697</v>
      </c>
      <c r="C7" s="55">
        <v>230552.87906234857</v>
      </c>
      <c r="D7" s="56">
        <v>17149094589.982655</v>
      </c>
      <c r="E7">
        <f t="shared" si="1"/>
        <v>41697000000</v>
      </c>
      <c r="F7" s="8">
        <f t="shared" si="2"/>
        <v>438915789.47368419</v>
      </c>
      <c r="G7" s="8">
        <f t="shared" si="3"/>
        <v>438.91578947368419</v>
      </c>
      <c r="H7">
        <f t="shared" si="4"/>
        <v>230552879062.34857</v>
      </c>
      <c r="I7" s="57">
        <f t="shared" si="5"/>
        <v>2426872411.1826167</v>
      </c>
      <c r="J7">
        <f t="shared" si="6"/>
        <v>2426.8724111826168</v>
      </c>
      <c r="K7" s="58">
        <f t="shared" si="7"/>
        <v>17149094589.982655</v>
      </c>
      <c r="L7" s="8">
        <f t="shared" si="0"/>
        <v>180516785.15771216</v>
      </c>
      <c r="M7" s="8">
        <f t="shared" si="8"/>
        <v>180.51678515771215</v>
      </c>
    </row>
    <row r="8" spans="1:13" x14ac:dyDescent="0.25">
      <c r="A8" s="55">
        <v>95</v>
      </c>
      <c r="B8" s="55">
        <v>53346</v>
      </c>
      <c r="C8" s="55">
        <v>301565.56443079049</v>
      </c>
      <c r="D8" s="56">
        <v>15314143988.062119</v>
      </c>
      <c r="E8">
        <f t="shared" si="1"/>
        <v>53346000000</v>
      </c>
      <c r="F8" s="8">
        <f t="shared" si="2"/>
        <v>561536842.10526311</v>
      </c>
      <c r="G8" s="8">
        <f t="shared" si="3"/>
        <v>561.53684210526308</v>
      </c>
      <c r="H8">
        <f t="shared" si="4"/>
        <v>301565564430.79047</v>
      </c>
      <c r="I8" s="57">
        <f t="shared" si="5"/>
        <v>3174374362.4293733</v>
      </c>
      <c r="J8">
        <f t="shared" si="6"/>
        <v>3174.3743624293734</v>
      </c>
      <c r="K8" s="58">
        <f t="shared" si="7"/>
        <v>15314143988.062119</v>
      </c>
      <c r="L8" s="8">
        <f t="shared" si="0"/>
        <v>161201515.66381177</v>
      </c>
      <c r="M8" s="8">
        <f t="shared" si="8"/>
        <v>161.20151566381176</v>
      </c>
    </row>
    <row r="9" spans="1:13" x14ac:dyDescent="0.25">
      <c r="A9" s="55">
        <v>95</v>
      </c>
      <c r="B9" s="55">
        <v>73494</v>
      </c>
      <c r="C9" s="55">
        <v>422343.37334689725</v>
      </c>
      <c r="D9" s="56">
        <v>13945431882.227064</v>
      </c>
      <c r="E9">
        <f t="shared" si="1"/>
        <v>73494000000</v>
      </c>
      <c r="F9" s="8">
        <f t="shared" si="2"/>
        <v>773621052.63157892</v>
      </c>
      <c r="G9" s="8">
        <f t="shared" si="3"/>
        <v>773.62105263157889</v>
      </c>
      <c r="H9">
        <f t="shared" si="4"/>
        <v>422343373346.89728</v>
      </c>
      <c r="I9" s="57">
        <f t="shared" si="5"/>
        <v>4445719719.4410238</v>
      </c>
      <c r="J9">
        <f t="shared" si="6"/>
        <v>4445.7197194410237</v>
      </c>
      <c r="K9" s="58">
        <f t="shared" si="7"/>
        <v>13945431882.227064</v>
      </c>
      <c r="L9" s="8">
        <f t="shared" si="0"/>
        <v>146794019.81291646</v>
      </c>
      <c r="M9" s="8">
        <f t="shared" si="8"/>
        <v>146.79401981291645</v>
      </c>
    </row>
    <row r="10" spans="1:13" x14ac:dyDescent="0.25">
      <c r="A10" s="55">
        <v>390</v>
      </c>
      <c r="B10" s="55">
        <v>122470</v>
      </c>
      <c r="C10" s="55">
        <v>624236.45701999997</v>
      </c>
      <c r="D10" s="56">
        <v>13051886552.337729</v>
      </c>
      <c r="E10">
        <f t="shared" si="1"/>
        <v>122470000000</v>
      </c>
      <c r="F10" s="8">
        <f t="shared" si="2"/>
        <v>314025641.02564102</v>
      </c>
      <c r="G10" s="8">
        <f t="shared" si="3"/>
        <v>314.02564102564105</v>
      </c>
      <c r="H10">
        <f t="shared" si="4"/>
        <v>624236457020</v>
      </c>
      <c r="I10" s="57">
        <f t="shared" si="5"/>
        <v>1600606300.0512822</v>
      </c>
      <c r="J10">
        <f t="shared" si="6"/>
        <v>1600.6063000512822</v>
      </c>
      <c r="K10" s="58">
        <f>+D10</f>
        <v>13051886552.337729</v>
      </c>
      <c r="L10" s="8">
        <f t="shared" si="0"/>
        <v>33466375.775224946</v>
      </c>
      <c r="M10" s="8">
        <f t="shared" si="8"/>
        <v>33.466375775224947</v>
      </c>
    </row>
    <row r="11" spans="1:13" x14ac:dyDescent="0.25">
      <c r="A11" s="55">
        <v>390</v>
      </c>
      <c r="B11" s="55">
        <v>174307</v>
      </c>
      <c r="C11" s="55">
        <v>910092.15353658539</v>
      </c>
      <c r="D11" s="56">
        <v>13890828707.6493</v>
      </c>
      <c r="E11">
        <f t="shared" si="1"/>
        <v>174307000000</v>
      </c>
      <c r="F11" s="8">
        <f t="shared" si="2"/>
        <v>446941025.64102566</v>
      </c>
      <c r="G11" s="8">
        <f t="shared" si="3"/>
        <v>446.94102564102565</v>
      </c>
      <c r="H11">
        <f t="shared" si="4"/>
        <v>910092153536.58545</v>
      </c>
      <c r="I11" s="57">
        <f t="shared" si="5"/>
        <v>2333569624.4527831</v>
      </c>
      <c r="J11">
        <f t="shared" si="6"/>
        <v>2333.569624452783</v>
      </c>
      <c r="K11" s="58">
        <f t="shared" si="7"/>
        <v>13890828707.6493</v>
      </c>
      <c r="L11" s="8">
        <f t="shared" si="0"/>
        <v>35617509.506793074</v>
      </c>
      <c r="M11" s="8">
        <f t="shared" si="8"/>
        <v>35.617509506793077</v>
      </c>
    </row>
    <row r="12" spans="1:13" x14ac:dyDescent="0.25">
      <c r="E12">
        <v>1000</v>
      </c>
    </row>
    <row r="13" spans="1:13" x14ac:dyDescent="0.25">
      <c r="D13" s="59">
        <v>17872943</v>
      </c>
      <c r="E13">
        <f>+D13/$E$12</f>
        <v>17872.942999999999</v>
      </c>
      <c r="F13" s="62">
        <v>23883671</v>
      </c>
      <c r="G13" s="3">
        <f>+F13/$E$12</f>
        <v>23883.670999999998</v>
      </c>
    </row>
    <row r="14" spans="1:13" x14ac:dyDescent="0.25">
      <c r="D14" s="59">
        <v>21800312</v>
      </c>
      <c r="E14">
        <f t="shared" ref="E14:E22" si="9">+D14/$E$12</f>
        <v>21800.312000000002</v>
      </c>
      <c r="F14" s="62">
        <v>25224229</v>
      </c>
      <c r="G14" s="3">
        <f t="shared" ref="G14:G40" si="10">+F14/$E$12</f>
        <v>25224.228999999999</v>
      </c>
    </row>
    <row r="15" spans="1:13" x14ac:dyDescent="0.25">
      <c r="D15" s="59">
        <v>19920300</v>
      </c>
      <c r="E15">
        <f t="shared" si="9"/>
        <v>19920.3</v>
      </c>
      <c r="F15" s="62">
        <v>25379319</v>
      </c>
      <c r="G15" s="3">
        <f t="shared" si="10"/>
        <v>25379.319</v>
      </c>
    </row>
    <row r="16" spans="1:13" x14ac:dyDescent="0.25">
      <c r="D16" s="59">
        <v>17144261</v>
      </c>
      <c r="E16">
        <f t="shared" si="9"/>
        <v>17144.260999999999</v>
      </c>
      <c r="F16" s="62">
        <v>25293824</v>
      </c>
      <c r="G16" s="3">
        <f t="shared" si="10"/>
        <v>25293.824000000001</v>
      </c>
    </row>
    <row r="17" spans="4:7" x14ac:dyDescent="0.25">
      <c r="D17" s="59">
        <v>16904408</v>
      </c>
      <c r="E17">
        <f t="shared" si="9"/>
        <v>16904.407999999999</v>
      </c>
      <c r="F17" s="62">
        <v>25957856</v>
      </c>
      <c r="G17" s="3">
        <f t="shared" si="10"/>
        <v>25957.856</v>
      </c>
    </row>
    <row r="18" spans="4:7" x14ac:dyDescent="0.25">
      <c r="D18" s="59">
        <v>17140874</v>
      </c>
      <c r="E18">
        <f t="shared" si="9"/>
        <v>17140.874</v>
      </c>
      <c r="F18" s="62">
        <v>26979298</v>
      </c>
      <c r="G18" s="3">
        <f t="shared" si="10"/>
        <v>26979.297999999999</v>
      </c>
    </row>
    <row r="19" spans="4:7" x14ac:dyDescent="0.25">
      <c r="D19" s="59">
        <v>15306803</v>
      </c>
      <c r="E19">
        <f t="shared" si="9"/>
        <v>15306.803</v>
      </c>
      <c r="F19" s="62">
        <v>27914072</v>
      </c>
      <c r="G19" s="3">
        <f t="shared" si="10"/>
        <v>27914.072</v>
      </c>
    </row>
    <row r="20" spans="4:7" x14ac:dyDescent="0.25">
      <c r="D20" s="59">
        <v>13938747</v>
      </c>
      <c r="E20">
        <f t="shared" si="9"/>
        <v>13938.746999999999</v>
      </c>
      <c r="F20" s="62">
        <v>27841747</v>
      </c>
      <c r="G20" s="3">
        <f t="shared" si="10"/>
        <v>27841.746999999999</v>
      </c>
    </row>
    <row r="21" spans="4:7" x14ac:dyDescent="0.25">
      <c r="D21" s="59">
        <v>13045630</v>
      </c>
      <c r="E21">
        <f t="shared" si="9"/>
        <v>13045.63</v>
      </c>
      <c r="F21" s="62">
        <v>29481756</v>
      </c>
      <c r="G21" s="3">
        <f t="shared" si="10"/>
        <v>29481.756000000001</v>
      </c>
    </row>
    <row r="22" spans="4:7" x14ac:dyDescent="0.25">
      <c r="D22" s="59">
        <v>13884170</v>
      </c>
      <c r="E22">
        <f t="shared" si="9"/>
        <v>13884.17</v>
      </c>
      <c r="F22" s="62">
        <v>29778277</v>
      </c>
      <c r="G22" s="3">
        <f t="shared" si="10"/>
        <v>29778.276999999998</v>
      </c>
    </row>
    <row r="23" spans="4:7" x14ac:dyDescent="0.25">
      <c r="F23" s="62">
        <v>30874092</v>
      </c>
      <c r="G23" s="3">
        <f t="shared" si="10"/>
        <v>30874.092000000001</v>
      </c>
    </row>
    <row r="24" spans="4:7" x14ac:dyDescent="0.25">
      <c r="F24" s="62">
        <v>32199005</v>
      </c>
      <c r="G24" s="3">
        <f t="shared" si="10"/>
        <v>32199.005000000001</v>
      </c>
    </row>
    <row r="25" spans="4:7" x14ac:dyDescent="0.25">
      <c r="F25" s="62">
        <v>32879792</v>
      </c>
      <c r="G25" s="3">
        <f t="shared" si="10"/>
        <v>32879.792000000001</v>
      </c>
    </row>
    <row r="26" spans="4:7" x14ac:dyDescent="0.25">
      <c r="F26" s="62">
        <v>33528582</v>
      </c>
      <c r="G26" s="3">
        <f t="shared" si="10"/>
        <v>33528.582000000002</v>
      </c>
    </row>
    <row r="27" spans="4:7" x14ac:dyDescent="0.25">
      <c r="F27" s="62">
        <v>34956313</v>
      </c>
      <c r="G27" s="3">
        <f t="shared" si="10"/>
        <v>34956.313000000002</v>
      </c>
    </row>
    <row r="28" spans="4:7" x14ac:dyDescent="0.25">
      <c r="F28" s="62">
        <v>35743721</v>
      </c>
      <c r="G28" s="3">
        <f t="shared" si="10"/>
        <v>35743.720999999998</v>
      </c>
    </row>
    <row r="29" spans="4:7" x14ac:dyDescent="0.25">
      <c r="F29" s="62">
        <v>36362712</v>
      </c>
      <c r="G29" s="3">
        <f t="shared" si="10"/>
        <v>36362.712</v>
      </c>
    </row>
    <row r="30" spans="4:7" x14ac:dyDescent="0.25">
      <c r="F30" s="62">
        <v>37936441</v>
      </c>
      <c r="G30" s="3">
        <f t="shared" si="10"/>
        <v>37936.440999999999</v>
      </c>
    </row>
    <row r="31" spans="4:7" x14ac:dyDescent="0.25">
      <c r="F31" s="62">
        <v>39175646</v>
      </c>
      <c r="G31" s="3">
        <f t="shared" si="10"/>
        <v>39175.646000000001</v>
      </c>
    </row>
    <row r="32" spans="4:7" x14ac:dyDescent="0.25">
      <c r="F32" s="62">
        <v>37318961</v>
      </c>
      <c r="G32" s="3">
        <f t="shared" si="10"/>
        <v>37318.961000000003</v>
      </c>
    </row>
    <row r="33" spans="6:7" x14ac:dyDescent="0.25">
      <c r="F33" s="62">
        <v>37726410</v>
      </c>
      <c r="G33" s="3">
        <f t="shared" si="10"/>
        <v>37726.410000000003</v>
      </c>
    </row>
    <row r="34" spans="6:7" x14ac:dyDescent="0.25">
      <c r="F34" s="62">
        <v>39241363</v>
      </c>
      <c r="G34" s="3">
        <f t="shared" si="10"/>
        <v>39241.362999999998</v>
      </c>
    </row>
    <row r="35" spans="6:7" x14ac:dyDescent="0.25">
      <c r="F35" s="62">
        <v>40848994</v>
      </c>
      <c r="G35" s="3">
        <f t="shared" si="10"/>
        <v>40848.993999999999</v>
      </c>
    </row>
    <row r="36" spans="6:7" x14ac:dyDescent="0.25">
      <c r="F36" s="62">
        <v>41961262</v>
      </c>
      <c r="G36" s="3">
        <f t="shared" si="10"/>
        <v>41961.262000000002</v>
      </c>
    </row>
    <row r="37" spans="6:7" x14ac:dyDescent="0.25">
      <c r="F37" s="62">
        <v>45406710</v>
      </c>
      <c r="G37" s="3">
        <f t="shared" si="10"/>
        <v>45406.71</v>
      </c>
    </row>
    <row r="38" spans="6:7" x14ac:dyDescent="0.25">
      <c r="F38" s="62">
        <v>47809319</v>
      </c>
      <c r="G38" s="3">
        <f t="shared" si="10"/>
        <v>47809.319000000003</v>
      </c>
    </row>
    <row r="39" spans="6:7" x14ac:dyDescent="0.25">
      <c r="F39" s="62">
        <v>49914615</v>
      </c>
      <c r="G39" s="3">
        <f t="shared" si="10"/>
        <v>49914.614999999998</v>
      </c>
    </row>
    <row r="40" spans="6:7" x14ac:dyDescent="0.25">
      <c r="F40" s="62">
        <v>51007777</v>
      </c>
      <c r="G40" s="3">
        <f t="shared" si="10"/>
        <v>51007.777000000002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9"/>
  <sheetViews>
    <sheetView workbookViewId="0">
      <selection activeCell="A16" sqref="A16"/>
    </sheetView>
  </sheetViews>
  <sheetFormatPr baseColWidth="10" defaultRowHeight="15" x14ac:dyDescent="0.25"/>
  <cols>
    <col min="3" max="3" width="15.5703125" style="8" bestFit="1" customWidth="1"/>
    <col min="4" max="4" width="12" style="8" bestFit="1" customWidth="1"/>
  </cols>
  <sheetData>
    <row r="3" spans="1:5" ht="60" x14ac:dyDescent="0.25">
      <c r="A3" s="12" t="s">
        <v>0</v>
      </c>
      <c r="B3" s="12" t="s">
        <v>19</v>
      </c>
      <c r="C3" s="13" t="s">
        <v>15</v>
      </c>
      <c r="D3" s="13" t="s">
        <v>24</v>
      </c>
      <c r="E3" s="14" t="s">
        <v>25</v>
      </c>
    </row>
    <row r="4" spans="1:5" x14ac:dyDescent="0.25">
      <c r="A4">
        <v>2000</v>
      </c>
      <c r="B4" s="6"/>
      <c r="C4" s="8">
        <v>37726410</v>
      </c>
      <c r="D4" s="8">
        <v>7885.08</v>
      </c>
    </row>
    <row r="5" spans="1:5" x14ac:dyDescent="0.25">
      <c r="A5">
        <v>2001</v>
      </c>
      <c r="B5" s="6">
        <v>0.04</v>
      </c>
      <c r="C5" s="8">
        <v>39241363</v>
      </c>
      <c r="D5" s="8">
        <v>7965.6</v>
      </c>
      <c r="E5" s="11">
        <f>(1-(D4/D5))</f>
        <v>1.0108466405543859E-2</v>
      </c>
    </row>
    <row r="6" spans="1:5" x14ac:dyDescent="0.25">
      <c r="A6">
        <v>2002</v>
      </c>
      <c r="B6" s="6">
        <v>4.1000000000000002E-2</v>
      </c>
      <c r="C6" s="8">
        <v>40848994</v>
      </c>
      <c r="D6" s="8">
        <v>8097.05</v>
      </c>
      <c r="E6" s="11">
        <f t="shared" ref="E6:E18" si="0">(1-(D5/D6))</f>
        <v>1.6234307556455718E-2</v>
      </c>
    </row>
    <row r="7" spans="1:5" x14ac:dyDescent="0.25">
      <c r="A7">
        <v>2003</v>
      </c>
      <c r="B7" s="6">
        <v>2.7E-2</v>
      </c>
      <c r="C7" s="8">
        <v>41961262</v>
      </c>
      <c r="D7" s="8">
        <v>8362.31</v>
      </c>
      <c r="E7" s="11">
        <f t="shared" si="0"/>
        <v>3.1720900086220083E-2</v>
      </c>
    </row>
    <row r="8" spans="1:5" x14ac:dyDescent="0.25">
      <c r="A8">
        <v>2004</v>
      </c>
      <c r="B8" s="6">
        <v>8.2000000000000003E-2</v>
      </c>
      <c r="C8" s="8">
        <v>45406710</v>
      </c>
      <c r="D8" s="8">
        <v>8693.34</v>
      </c>
      <c r="E8" s="11">
        <f t="shared" si="0"/>
        <v>3.8078575093117295E-2</v>
      </c>
    </row>
    <row r="9" spans="1:5" x14ac:dyDescent="0.25">
      <c r="A9">
        <v>2005</v>
      </c>
      <c r="B9" s="6">
        <v>5.2999999999999999E-2</v>
      </c>
      <c r="C9" s="8">
        <v>47809319</v>
      </c>
      <c r="D9" s="8">
        <v>9044.3799999999992</v>
      </c>
      <c r="E9" s="11">
        <f t="shared" si="0"/>
        <v>3.8813052967699213E-2</v>
      </c>
    </row>
    <row r="10" spans="1:5" x14ac:dyDescent="0.25">
      <c r="A10">
        <v>2006</v>
      </c>
      <c r="B10" s="6">
        <v>4.3999999999999997E-2</v>
      </c>
      <c r="C10" s="8">
        <v>49914615</v>
      </c>
      <c r="D10" s="8">
        <v>9549.7800000000007</v>
      </c>
      <c r="E10" s="11">
        <f t="shared" si="0"/>
        <v>5.2922685129919378E-2</v>
      </c>
    </row>
    <row r="11" spans="1:5" x14ac:dyDescent="0.25">
      <c r="A11">
        <v>2007</v>
      </c>
      <c r="B11" s="6">
        <v>2.1999999999999999E-2</v>
      </c>
      <c r="C11" s="8">
        <v>51007777</v>
      </c>
      <c r="D11" s="8">
        <v>10063.950000000001</v>
      </c>
      <c r="E11" s="11">
        <f t="shared" si="0"/>
        <v>5.1090277674272988E-2</v>
      </c>
    </row>
    <row r="12" spans="1:5" x14ac:dyDescent="0.25">
      <c r="A12">
        <v>2008</v>
      </c>
      <c r="B12" s="6">
        <v>6.4000000000000001E-2</v>
      </c>
      <c r="C12" s="8">
        <v>54250408</v>
      </c>
      <c r="D12" s="8">
        <v>11146.68</v>
      </c>
      <c r="E12" s="11">
        <f t="shared" si="0"/>
        <v>9.7134752231157528E-2</v>
      </c>
    </row>
    <row r="13" spans="1:5" x14ac:dyDescent="0.25">
      <c r="A13">
        <v>2009</v>
      </c>
      <c r="B13" s="6">
        <v>6.0000000000000001E-3</v>
      </c>
      <c r="C13" s="8">
        <v>54557732</v>
      </c>
      <c r="D13" s="8">
        <v>12740.8</v>
      </c>
      <c r="E13" s="11">
        <f t="shared" si="0"/>
        <v>0.12511930177068942</v>
      </c>
    </row>
    <row r="14" spans="1:5" x14ac:dyDescent="0.25">
      <c r="A14">
        <v>2010</v>
      </c>
      <c r="B14" s="6">
        <v>3.5000000000000003E-2</v>
      </c>
      <c r="C14" s="8">
        <v>56481055</v>
      </c>
      <c r="D14" s="8">
        <v>13769.73</v>
      </c>
      <c r="E14" s="11">
        <f t="shared" si="0"/>
        <v>7.4724050507889439E-2</v>
      </c>
    </row>
    <row r="15" spans="1:5" x14ac:dyDescent="0.25">
      <c r="A15">
        <v>2011</v>
      </c>
      <c r="B15" s="6">
        <v>7.9000000000000001E-2</v>
      </c>
      <c r="C15" s="8">
        <v>60925064</v>
      </c>
      <c r="D15" s="8">
        <v>14931.12</v>
      </c>
      <c r="E15" s="11">
        <f t="shared" si="0"/>
        <v>7.7783180364232596E-2</v>
      </c>
    </row>
    <row r="16" spans="1:5" x14ac:dyDescent="0.25">
      <c r="A16">
        <v>2012</v>
      </c>
      <c r="B16" s="6">
        <v>5.6000000000000001E-2</v>
      </c>
      <c r="C16" s="8">
        <v>64362433</v>
      </c>
      <c r="D16" s="8">
        <v>15847.99</v>
      </c>
      <c r="E16" s="11">
        <f t="shared" si="0"/>
        <v>5.7854024390474712E-2</v>
      </c>
    </row>
    <row r="17" spans="1:5" x14ac:dyDescent="0.25">
      <c r="A17">
        <v>2013</v>
      </c>
      <c r="B17" s="6">
        <v>4.5999999999999999E-2</v>
      </c>
      <c r="C17" s="8">
        <v>67293225</v>
      </c>
      <c r="D17" s="8">
        <v>16742.939999999999</v>
      </c>
      <c r="E17" s="11">
        <f t="shared" si="0"/>
        <v>5.3452380525761845E-2</v>
      </c>
    </row>
    <row r="18" spans="1:5" x14ac:dyDescent="0.25">
      <c r="A18">
        <v>2014</v>
      </c>
      <c r="B18" s="6">
        <v>3.6999999999999998E-2</v>
      </c>
      <c r="C18" s="8">
        <v>69766239</v>
      </c>
      <c r="D18" s="8">
        <v>17958.3</v>
      </c>
      <c r="E18" s="11">
        <f t="shared" si="0"/>
        <v>6.7676784550876223E-2</v>
      </c>
    </row>
    <row r="19" spans="1:5" x14ac:dyDescent="0.25">
      <c r="D19" s="8" t="s">
        <v>26</v>
      </c>
      <c r="E19" s="11"/>
    </row>
  </sheetData>
  <pageMargins left="0.7" right="0.7" top="0.75" bottom="0.75" header="0.3" footer="0.3"/>
  <pageSetup orientation="portrait" horizontalDpi="4294967292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3"/>
  <sheetViews>
    <sheetView workbookViewId="0">
      <selection activeCell="C4" sqref="C4"/>
    </sheetView>
  </sheetViews>
  <sheetFormatPr baseColWidth="10" defaultRowHeight="15" x14ac:dyDescent="0.25"/>
  <cols>
    <col min="6" max="6" width="15.5703125" bestFit="1" customWidth="1"/>
    <col min="8" max="8" width="19.7109375" customWidth="1"/>
    <col min="9" max="9" width="14" customWidth="1"/>
    <col min="10" max="10" width="11.42578125" style="8"/>
    <col min="11" max="11" width="16.140625" customWidth="1"/>
  </cols>
  <sheetData>
    <row r="2" spans="2:12" x14ac:dyDescent="0.25">
      <c r="I2" s="74"/>
      <c r="J2" s="74"/>
      <c r="K2" s="74"/>
    </row>
    <row r="3" spans="2:12" ht="45" x14ac:dyDescent="0.25">
      <c r="B3" s="12" t="s">
        <v>0</v>
      </c>
      <c r="C3" s="12" t="s">
        <v>16</v>
      </c>
      <c r="D3" s="10" t="s">
        <v>27</v>
      </c>
      <c r="E3" s="12" t="s">
        <v>29</v>
      </c>
      <c r="F3" s="12" t="s">
        <v>28</v>
      </c>
      <c r="G3" s="12" t="s">
        <v>30</v>
      </c>
      <c r="H3" s="12" t="s">
        <v>40</v>
      </c>
      <c r="I3" s="12" t="s">
        <v>15</v>
      </c>
      <c r="J3" s="13" t="s">
        <v>5</v>
      </c>
      <c r="K3" s="13" t="s">
        <v>31</v>
      </c>
      <c r="L3" s="13" t="s">
        <v>32</v>
      </c>
    </row>
    <row r="4" spans="2:12" x14ac:dyDescent="0.25">
      <c r="B4">
        <v>2000</v>
      </c>
      <c r="C4" s="8">
        <v>8.31</v>
      </c>
      <c r="E4" s="8">
        <v>7.1999998092651403</v>
      </c>
      <c r="F4" s="3">
        <v>7625534</v>
      </c>
      <c r="G4" s="3">
        <v>1451.2907755099</v>
      </c>
      <c r="H4" s="8">
        <v>227.9</v>
      </c>
      <c r="I4" s="3">
        <v>37726410</v>
      </c>
      <c r="J4" s="8">
        <v>1120</v>
      </c>
      <c r="K4" s="3">
        <v>5285581</v>
      </c>
      <c r="L4" s="15">
        <v>97.7</v>
      </c>
    </row>
    <row r="5" spans="2:12" x14ac:dyDescent="0.25">
      <c r="B5">
        <v>2001</v>
      </c>
      <c r="C5" s="8">
        <v>10.25</v>
      </c>
      <c r="E5" s="8">
        <v>8.3999996185302699</v>
      </c>
      <c r="F5" s="3">
        <v>7828955</v>
      </c>
      <c r="G5" s="3">
        <v>1903.741867598327</v>
      </c>
      <c r="H5" s="8">
        <v>454.6</v>
      </c>
      <c r="I5" s="3">
        <v>39241363</v>
      </c>
      <c r="J5" s="8">
        <v>1511</v>
      </c>
      <c r="K5" s="3">
        <v>5433116</v>
      </c>
      <c r="L5" s="15">
        <v>121.3</v>
      </c>
    </row>
    <row r="6" spans="2:12" x14ac:dyDescent="0.25">
      <c r="B6">
        <v>2002</v>
      </c>
      <c r="C6" s="8">
        <v>10.18</v>
      </c>
      <c r="E6" s="8">
        <v>9.1000003814697301</v>
      </c>
      <c r="F6" s="3">
        <v>7284978</v>
      </c>
      <c r="G6" s="3">
        <v>2183.9674646436642</v>
      </c>
      <c r="H6" s="8">
        <v>766.4</v>
      </c>
      <c r="I6" s="3">
        <v>40848994</v>
      </c>
      <c r="J6" s="8">
        <v>1840</v>
      </c>
      <c r="K6" s="3">
        <v>5594586</v>
      </c>
      <c r="L6" s="15">
        <v>138.19999999999999</v>
      </c>
    </row>
    <row r="7" spans="2:12" x14ac:dyDescent="0.25">
      <c r="B7">
        <v>2003</v>
      </c>
      <c r="C7" s="8">
        <v>9.75</v>
      </c>
      <c r="E7" s="8">
        <v>9.3000001907348597</v>
      </c>
      <c r="F7" s="3">
        <v>8161339</v>
      </c>
      <c r="G7" s="3">
        <v>2440.4691638574523</v>
      </c>
      <c r="H7" s="8">
        <v>899.5</v>
      </c>
      <c r="I7" s="3">
        <v>41961262</v>
      </c>
      <c r="J7" s="8">
        <v>2121</v>
      </c>
      <c r="K7" s="3">
        <v>5731901</v>
      </c>
      <c r="L7" s="15">
        <v>158.1</v>
      </c>
    </row>
    <row r="8" spans="2:12" x14ac:dyDescent="0.25">
      <c r="B8">
        <v>2004</v>
      </c>
      <c r="C8" s="8">
        <v>9.82</v>
      </c>
      <c r="E8" s="8">
        <v>6.6999998092651403</v>
      </c>
      <c r="F8" s="3">
        <v>8320710</v>
      </c>
      <c r="G8" s="3">
        <v>2708.5582929825323</v>
      </c>
      <c r="H8" s="8">
        <v>1023.6</v>
      </c>
      <c r="I8" s="3">
        <v>45406710</v>
      </c>
      <c r="J8" s="8">
        <v>2255</v>
      </c>
      <c r="K8" s="3">
        <v>5886031</v>
      </c>
      <c r="L8" s="15">
        <v>166.1</v>
      </c>
    </row>
    <row r="9" spans="2:12" x14ac:dyDescent="0.25">
      <c r="B9">
        <v>2005</v>
      </c>
      <c r="C9" s="8">
        <v>10.32</v>
      </c>
      <c r="E9" s="8">
        <v>6.5999999046325701</v>
      </c>
      <c r="F9" s="3">
        <v>8484893</v>
      </c>
      <c r="G9" s="3">
        <v>3021.9427673300311</v>
      </c>
      <c r="H9" s="8">
        <v>1109</v>
      </c>
      <c r="I9" s="3">
        <v>47809319</v>
      </c>
      <c r="J9" s="8">
        <v>2689</v>
      </c>
      <c r="K9" s="3">
        <v>6045536</v>
      </c>
      <c r="L9" s="15">
        <v>174.9</v>
      </c>
    </row>
    <row r="10" spans="2:12" x14ac:dyDescent="0.25">
      <c r="B10">
        <v>2006</v>
      </c>
      <c r="C10" s="9">
        <v>10.58</v>
      </c>
      <c r="E10" s="8">
        <v>6.3000001907348597</v>
      </c>
      <c r="F10" s="3">
        <v>8654751</v>
      </c>
      <c r="G10" s="3">
        <v>3350.7841423190566</v>
      </c>
      <c r="H10" s="8">
        <v>1554.8</v>
      </c>
      <c r="I10" s="3">
        <v>49914615</v>
      </c>
      <c r="J10" s="8">
        <v>3030</v>
      </c>
      <c r="K10" s="3">
        <v>6211662</v>
      </c>
      <c r="L10" s="15">
        <v>186.6</v>
      </c>
    </row>
    <row r="11" spans="2:12" x14ac:dyDescent="0.25">
      <c r="B11">
        <v>2007</v>
      </c>
      <c r="C11" s="9">
        <v>10.91</v>
      </c>
      <c r="E11" s="8">
        <v>5</v>
      </c>
      <c r="F11" s="3">
        <v>8828583</v>
      </c>
      <c r="G11" s="3">
        <v>3590.7115134941951</v>
      </c>
      <c r="H11" s="8">
        <v>1795.5</v>
      </c>
      <c r="I11" s="3">
        <v>51007777</v>
      </c>
      <c r="J11" s="8">
        <v>3279</v>
      </c>
      <c r="K11" s="3">
        <v>6383321</v>
      </c>
      <c r="L11" s="15">
        <v>198.3</v>
      </c>
    </row>
    <row r="12" spans="2:12" x14ac:dyDescent="0.25">
      <c r="B12">
        <v>2008</v>
      </c>
      <c r="C12" s="8">
        <v>11.2</v>
      </c>
      <c r="E12" s="8">
        <v>6</v>
      </c>
      <c r="F12" s="3">
        <v>9005186</v>
      </c>
      <c r="G12" s="3">
        <v>4274.9408206207263</v>
      </c>
      <c r="H12" s="8">
        <v>2096.812998341994</v>
      </c>
      <c r="I12" s="3">
        <v>54250408</v>
      </c>
      <c r="J12" s="8">
        <v>4098.3</v>
      </c>
      <c r="K12" s="3">
        <v>6558772</v>
      </c>
      <c r="L12" s="15">
        <v>233.1</v>
      </c>
    </row>
    <row r="13" spans="2:12" x14ac:dyDescent="0.25">
      <c r="B13">
        <v>2009</v>
      </c>
      <c r="C13" s="8">
        <v>12.08</v>
      </c>
      <c r="E13" s="8">
        <v>6.5</v>
      </c>
      <c r="F13" s="3">
        <v>9183331</v>
      </c>
      <c r="G13" s="3">
        <v>4255.5555631186053</v>
      </c>
      <c r="H13" s="8">
        <v>2060.9624421790772</v>
      </c>
      <c r="I13" s="3">
        <v>54557732</v>
      </c>
      <c r="J13" s="8">
        <v>4230.1000000000004</v>
      </c>
      <c r="K13" s="3">
        <v>6736259</v>
      </c>
      <c r="L13" s="15">
        <v>254.2</v>
      </c>
    </row>
    <row r="14" spans="2:12" x14ac:dyDescent="0.25">
      <c r="B14">
        <v>2010</v>
      </c>
      <c r="C14" s="8">
        <v>12.46</v>
      </c>
      <c r="E14" s="8">
        <v>5</v>
      </c>
      <c r="F14" s="3">
        <v>9361794</v>
      </c>
      <c r="G14" s="3">
        <v>4657.301737457994</v>
      </c>
      <c r="H14" s="8">
        <v>2540.4069498229692</v>
      </c>
      <c r="I14" s="3">
        <v>56481055</v>
      </c>
      <c r="J14" s="8">
        <v>4545.3999999999996</v>
      </c>
      <c r="K14" s="3">
        <v>6913992</v>
      </c>
      <c r="L14" s="15">
        <v>240</v>
      </c>
    </row>
    <row r="15" spans="2:12" x14ac:dyDescent="0.25">
      <c r="B15">
        <v>2011</v>
      </c>
      <c r="C15" s="8">
        <v>12.32</v>
      </c>
      <c r="E15" s="8">
        <v>4.1999998092651403</v>
      </c>
      <c r="F15" s="3">
        <v>9557343</v>
      </c>
      <c r="G15" s="3">
        <v>5223.3775749014312</v>
      </c>
      <c r="H15" s="8">
        <v>3970.8377657664132</v>
      </c>
      <c r="I15" s="3">
        <v>60925064</v>
      </c>
      <c r="J15" s="8">
        <v>5290.9794160000001</v>
      </c>
      <c r="K15" s="3">
        <v>7092014</v>
      </c>
      <c r="L15" s="15">
        <v>264</v>
      </c>
    </row>
    <row r="16" spans="2:12" x14ac:dyDescent="0.25">
      <c r="B16">
        <v>2012</v>
      </c>
      <c r="C16" s="8">
        <v>15.46</v>
      </c>
      <c r="E16" s="8">
        <v>4.0999999046325701</v>
      </c>
      <c r="F16" s="3">
        <v>9765031</v>
      </c>
      <c r="G16" s="3">
        <v>5702.1682878937718</v>
      </c>
      <c r="H16" s="8">
        <v>4755.9394571263247</v>
      </c>
      <c r="I16" s="3">
        <v>64362433</v>
      </c>
      <c r="J16" s="8">
        <v>6326.7377990000005</v>
      </c>
      <c r="K16" s="3">
        <v>7271821</v>
      </c>
      <c r="L16" s="15">
        <v>292</v>
      </c>
    </row>
    <row r="17" spans="2:12" x14ac:dyDescent="0.25">
      <c r="B17">
        <v>2013</v>
      </c>
      <c r="C17" s="8">
        <v>14.42</v>
      </c>
      <c r="E17" s="8">
        <v>4.1999998092651403</v>
      </c>
      <c r="F17" s="3">
        <v>9974294</v>
      </c>
      <c r="G17" s="3">
        <v>6051.6111293868607</v>
      </c>
      <c r="H17" s="8">
        <v>4546.5230539937502</v>
      </c>
      <c r="I17" s="3">
        <v>67293225</v>
      </c>
      <c r="J17" s="8">
        <v>7367.0561909999979</v>
      </c>
      <c r="K17" s="3">
        <v>7452822</v>
      </c>
      <c r="L17" s="15">
        <v>318</v>
      </c>
    </row>
    <row r="18" spans="2:12" x14ac:dyDescent="0.25">
      <c r="B18">
        <v>2014</v>
      </c>
      <c r="C18" s="8">
        <v>14.33</v>
      </c>
      <c r="E18" s="8">
        <v>4.5999999046325701</v>
      </c>
      <c r="F18" s="3">
        <v>10184679</v>
      </c>
      <c r="G18" s="3">
        <v>6345.8407250594801</v>
      </c>
      <c r="H18" s="8">
        <v>4718.0825034171366</v>
      </c>
      <c r="I18" s="3">
        <v>69766239</v>
      </c>
      <c r="J18" s="8">
        <v>9539.8967329999978</v>
      </c>
      <c r="K18" s="3">
        <v>7634264</v>
      </c>
      <c r="L18" s="15">
        <v>340</v>
      </c>
    </row>
    <row r="19" spans="2:12" x14ac:dyDescent="0.25">
      <c r="E19" t="s">
        <v>35</v>
      </c>
      <c r="F19" s="16" t="s">
        <v>33</v>
      </c>
      <c r="G19" t="s">
        <v>35</v>
      </c>
      <c r="H19" s="11"/>
      <c r="K19" s="16" t="s">
        <v>33</v>
      </c>
      <c r="L19" t="s">
        <v>34</v>
      </c>
    </row>
    <row r="22" spans="2:12" x14ac:dyDescent="0.25">
      <c r="H22">
        <v>227.9</v>
      </c>
    </row>
    <row r="23" spans="2:12" x14ac:dyDescent="0.25">
      <c r="H23">
        <v>454.6</v>
      </c>
    </row>
    <row r="24" spans="2:12" x14ac:dyDescent="0.25">
      <c r="H24">
        <v>766.4</v>
      </c>
    </row>
    <row r="25" spans="2:12" x14ac:dyDescent="0.25">
      <c r="H25">
        <v>899.5</v>
      </c>
    </row>
    <row r="26" spans="2:12" x14ac:dyDescent="0.25">
      <c r="H26" s="18">
        <v>1023.6</v>
      </c>
    </row>
    <row r="27" spans="2:12" x14ac:dyDescent="0.25">
      <c r="H27" s="18">
        <v>1109</v>
      </c>
    </row>
    <row r="28" spans="2:12" x14ac:dyDescent="0.25">
      <c r="H28" s="18">
        <v>1554.8</v>
      </c>
    </row>
    <row r="29" spans="2:12" x14ac:dyDescent="0.25">
      <c r="H29" s="18">
        <v>1795.5</v>
      </c>
    </row>
    <row r="30" spans="2:12" x14ac:dyDescent="0.25">
      <c r="H30" s="18">
        <v>2097</v>
      </c>
    </row>
    <row r="31" spans="2:12" x14ac:dyDescent="0.25">
      <c r="H31" s="18">
        <v>2061</v>
      </c>
    </row>
    <row r="32" spans="2:12" x14ac:dyDescent="0.25">
      <c r="H32" s="18">
        <v>2540.4</v>
      </c>
    </row>
    <row r="33" spans="8:8" x14ac:dyDescent="0.25">
      <c r="H33" s="18">
        <v>3970.9</v>
      </c>
    </row>
  </sheetData>
  <mergeCells count="1">
    <mergeCell ref="I2:K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metodo 1</vt:lpstr>
      <vt:lpstr>metodo 2</vt:lpstr>
      <vt:lpstr>metodo monetario</vt:lpstr>
      <vt:lpstr>Hoja1</vt:lpstr>
      <vt:lpstr>metodo consumo energia</vt:lpstr>
      <vt:lpstr>metodo MIMIC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2016-07-13T04:17:03Z</dcterms:created>
  <dcterms:modified xsi:type="dcterms:W3CDTF">2017-01-04T03:45:31Z</dcterms:modified>
</cp:coreProperties>
</file>